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185" windowWidth="25560" windowHeight="103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  <definedName name="Z_B0CD3307_3EE3_4330_9C41_938B3E92D629_.wvu.Cols" localSheetId="0" hidden="1">Sheet1!#REF!,Sheet1!$AJ:$AM,Sheet1!$AP:$AR,Sheet1!$AT:$AU</definedName>
    <definedName name="Z_B0CD3307_3EE3_4330_9C41_938B3E92D629_.wvu.PrintArea" localSheetId="0" hidden="1">Sheet1!$A$1:$AU$86</definedName>
    <definedName name="Z_B0CD3307_3EE3_4330_9C41_938B3E92D629_.wvu.PrintTitles" localSheetId="0" hidden="1">Sheet1!$A:$A</definedName>
  </definedNames>
  <calcPr calcId="145621"/>
  <customWorkbookViews>
    <customWorkbookView name="mitch skov - Personal View" guid="{B0CD3307-3EE3-4330-9C41-938B3E92D629}" mergeInterval="0" personalView="1" maximized="1" windowWidth="1024" windowHeight="582" activeSheetId="1"/>
  </customWorkbookViews>
</workbook>
</file>

<file path=xl/calcChain.xml><?xml version="1.0" encoding="utf-8"?>
<calcChain xmlns="http://schemas.openxmlformats.org/spreadsheetml/2006/main">
  <c r="G40" i="1" l="1"/>
  <c r="H40" i="1" l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B58" i="1" l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B43" i="1" l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32" i="1" l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C8" i="1" l="1"/>
  <c r="D8" i="1" s="1"/>
  <c r="E8" i="1" s="1"/>
  <c r="C5" i="1"/>
  <c r="D5" i="1" s="1"/>
  <c r="E5" i="1" s="1"/>
  <c r="F5" i="1" s="1"/>
  <c r="G5" i="1" s="1"/>
  <c r="AC77" i="1" l="1"/>
  <c r="AC75" i="1"/>
  <c r="AB78" i="1" l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C76" i="1" l="1"/>
  <c r="AC74" i="1"/>
  <c r="AC73" i="1"/>
  <c r="AC72" i="1"/>
  <c r="D57" i="1" l="1"/>
  <c r="C57" i="1"/>
  <c r="B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B79" i="1" l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C58" i="1"/>
  <c r="AC6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C83" i="1"/>
  <c r="AC82" i="1"/>
  <c r="F86" i="1" l="1"/>
  <c r="F55" i="1" s="1"/>
  <c r="H86" i="1"/>
  <c r="H55" i="1" s="1"/>
  <c r="J86" i="1"/>
  <c r="J55" i="1" s="1"/>
  <c r="L86" i="1"/>
  <c r="L55" i="1" s="1"/>
  <c r="N86" i="1"/>
  <c r="N55" i="1" s="1"/>
  <c r="P86" i="1"/>
  <c r="P55" i="1" s="1"/>
  <c r="R86" i="1"/>
  <c r="R55" i="1" s="1"/>
  <c r="T86" i="1"/>
  <c r="T55" i="1" s="1"/>
  <c r="V86" i="1"/>
  <c r="V55" i="1" s="1"/>
  <c r="X86" i="1"/>
  <c r="X55" i="1" s="1"/>
  <c r="Z86" i="1"/>
  <c r="Z55" i="1" s="1"/>
  <c r="AB86" i="1"/>
  <c r="AB55" i="1" s="1"/>
  <c r="G86" i="1"/>
  <c r="G55" i="1" s="1"/>
  <c r="I86" i="1"/>
  <c r="I55" i="1" s="1"/>
  <c r="K86" i="1"/>
  <c r="K55" i="1" s="1"/>
  <c r="M86" i="1"/>
  <c r="M55" i="1" s="1"/>
  <c r="O86" i="1"/>
  <c r="O55" i="1" s="1"/>
  <c r="Q86" i="1"/>
  <c r="Q55" i="1" s="1"/>
  <c r="S86" i="1"/>
  <c r="S55" i="1" s="1"/>
  <c r="U86" i="1"/>
  <c r="U55" i="1" s="1"/>
  <c r="W86" i="1"/>
  <c r="W55" i="1" s="1"/>
  <c r="Y86" i="1"/>
  <c r="Y55" i="1" s="1"/>
  <c r="AA86" i="1"/>
  <c r="AA55" i="1" s="1"/>
  <c r="AC65" i="1"/>
  <c r="AC56" i="1" l="1"/>
  <c r="B34" i="1" l="1"/>
  <c r="AC33" i="1"/>
  <c r="AC43" i="1"/>
  <c r="AC41" i="1"/>
  <c r="AC40" i="1"/>
  <c r="B14" i="1" l="1"/>
  <c r="AB21" i="1" l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19" i="1"/>
  <c r="B18" i="1"/>
  <c r="AC21" i="1" l="1"/>
  <c r="AC20" i="1"/>
  <c r="B24" i="1"/>
  <c r="AC12" i="1" l="1"/>
  <c r="AC11" i="1"/>
  <c r="D18" i="1" l="1"/>
  <c r="D19" i="1"/>
  <c r="C18" i="1"/>
  <c r="C19" i="1"/>
  <c r="C24" i="1" l="1"/>
  <c r="F8" i="1"/>
  <c r="E19" i="1"/>
  <c r="E18" i="1"/>
  <c r="E24" i="1" s="1"/>
  <c r="D24" i="1"/>
  <c r="B45" i="1"/>
  <c r="C14" i="1"/>
  <c r="B47" i="1" l="1"/>
  <c r="F18" i="1"/>
  <c r="F14" i="1"/>
  <c r="G8" i="1"/>
  <c r="F19" i="1"/>
  <c r="D14" i="1"/>
  <c r="C45" i="1"/>
  <c r="B51" i="1" l="1"/>
  <c r="H5" i="1"/>
  <c r="G18" i="1"/>
  <c r="G14" i="1"/>
  <c r="H8" i="1"/>
  <c r="G19" i="1"/>
  <c r="F24" i="1"/>
  <c r="E14" i="1"/>
  <c r="D45" i="1"/>
  <c r="B59" i="1" l="1"/>
  <c r="E45" i="1"/>
  <c r="G24" i="1"/>
  <c r="I8" i="1"/>
  <c r="H19" i="1"/>
  <c r="I5" i="1"/>
  <c r="H18" i="1"/>
  <c r="H14" i="1"/>
  <c r="H24" i="1" l="1"/>
  <c r="F45" i="1"/>
  <c r="J5" i="1"/>
  <c r="I18" i="1"/>
  <c r="I14" i="1"/>
  <c r="J8" i="1"/>
  <c r="I19" i="1"/>
  <c r="G45" i="1" l="1"/>
  <c r="K8" i="1"/>
  <c r="J19" i="1"/>
  <c r="K5" i="1"/>
  <c r="J18" i="1"/>
  <c r="J14" i="1"/>
  <c r="I24" i="1"/>
  <c r="J24" i="1" l="1"/>
  <c r="H45" i="1"/>
  <c r="L5" i="1"/>
  <c r="K18" i="1"/>
  <c r="K14" i="1"/>
  <c r="L8" i="1"/>
  <c r="K19" i="1"/>
  <c r="I45" i="1" l="1"/>
  <c r="M5" i="1"/>
  <c r="L18" i="1"/>
  <c r="L14" i="1"/>
  <c r="M8" i="1"/>
  <c r="L19" i="1"/>
  <c r="K24" i="1"/>
  <c r="B79" i="1"/>
  <c r="B84" i="1"/>
  <c r="J45" i="1" l="1"/>
  <c r="N5" i="1"/>
  <c r="M18" i="1"/>
  <c r="M14" i="1"/>
  <c r="N8" i="1"/>
  <c r="M19" i="1"/>
  <c r="L24" i="1"/>
  <c r="B86" i="1"/>
  <c r="E79" i="1"/>
  <c r="D79" i="1"/>
  <c r="C79" i="1"/>
  <c r="AC78" i="1" l="1"/>
  <c r="AC79" i="1"/>
  <c r="K45" i="1"/>
  <c r="O8" i="1"/>
  <c r="N19" i="1"/>
  <c r="M24" i="1"/>
  <c r="O5" i="1"/>
  <c r="N18" i="1"/>
  <c r="N14" i="1"/>
  <c r="N24" i="1" l="1"/>
  <c r="L45" i="1"/>
  <c r="P5" i="1"/>
  <c r="O18" i="1"/>
  <c r="O14" i="1"/>
  <c r="P8" i="1"/>
  <c r="O19" i="1"/>
  <c r="M45" i="1" l="1"/>
  <c r="Q8" i="1"/>
  <c r="P19" i="1"/>
  <c r="O24" i="1"/>
  <c r="Q5" i="1"/>
  <c r="P18" i="1"/>
  <c r="P14" i="1"/>
  <c r="P24" i="1" l="1"/>
  <c r="N45" i="1"/>
  <c r="R8" i="1"/>
  <c r="Q19" i="1"/>
  <c r="R5" i="1"/>
  <c r="Q18" i="1"/>
  <c r="Q14" i="1"/>
  <c r="Q24" i="1" l="1"/>
  <c r="O45" i="1"/>
  <c r="S5" i="1"/>
  <c r="R18" i="1"/>
  <c r="R14" i="1"/>
  <c r="S8" i="1"/>
  <c r="R19" i="1"/>
  <c r="P45" i="1" l="1"/>
  <c r="T5" i="1"/>
  <c r="S18" i="1"/>
  <c r="S14" i="1"/>
  <c r="T8" i="1"/>
  <c r="S19" i="1"/>
  <c r="R24" i="1"/>
  <c r="Q45" i="1" l="1"/>
  <c r="U5" i="1"/>
  <c r="T18" i="1"/>
  <c r="T14" i="1"/>
  <c r="U8" i="1"/>
  <c r="T19" i="1"/>
  <c r="S24" i="1"/>
  <c r="R45" i="1" l="1"/>
  <c r="AC44" i="1"/>
  <c r="V5" i="1"/>
  <c r="U18" i="1"/>
  <c r="U14" i="1"/>
  <c r="V8" i="1"/>
  <c r="U19" i="1"/>
  <c r="T24" i="1"/>
  <c r="S45" i="1" l="1"/>
  <c r="W5" i="1"/>
  <c r="V18" i="1"/>
  <c r="V14" i="1"/>
  <c r="W8" i="1"/>
  <c r="V19" i="1"/>
  <c r="U24" i="1"/>
  <c r="T45" i="1" l="1"/>
  <c r="X8" i="1"/>
  <c r="W19" i="1"/>
  <c r="V24" i="1"/>
  <c r="X5" i="1"/>
  <c r="W18" i="1"/>
  <c r="W14" i="1"/>
  <c r="W24" i="1" l="1"/>
  <c r="U45" i="1"/>
  <c r="Y5" i="1"/>
  <c r="X18" i="1"/>
  <c r="X14" i="1"/>
  <c r="Y8" i="1"/>
  <c r="X19" i="1"/>
  <c r="V45" i="1" l="1"/>
  <c r="Z8" i="1"/>
  <c r="Y19" i="1"/>
  <c r="X24" i="1"/>
  <c r="Z5" i="1"/>
  <c r="Y18" i="1"/>
  <c r="Y14" i="1"/>
  <c r="Y24" i="1" l="1"/>
  <c r="W45" i="1"/>
  <c r="AA5" i="1"/>
  <c r="Z18" i="1"/>
  <c r="Z14" i="1"/>
  <c r="AA8" i="1"/>
  <c r="Z19" i="1"/>
  <c r="X45" i="1" l="1"/>
  <c r="AB8" i="1"/>
  <c r="AA19" i="1"/>
  <c r="Z24" i="1"/>
  <c r="AB5" i="1"/>
  <c r="AA18" i="1"/>
  <c r="AA14" i="1"/>
  <c r="C66" i="1" l="1"/>
  <c r="AA24" i="1"/>
  <c r="Y45" i="1"/>
  <c r="C34" i="1"/>
  <c r="C47" i="1" s="1"/>
  <c r="AB18" i="1"/>
  <c r="AB14" i="1"/>
  <c r="AC5" i="1"/>
  <c r="AB19" i="1"/>
  <c r="AC19" i="1" s="1"/>
  <c r="AC8" i="1"/>
  <c r="E84" i="1"/>
  <c r="C84" i="1"/>
  <c r="D84" i="1"/>
  <c r="AC71" i="1"/>
  <c r="AC70" i="1"/>
  <c r="AC69" i="1"/>
  <c r="AC14" i="1" l="1"/>
  <c r="AC84" i="1"/>
  <c r="D34" i="1"/>
  <c r="D47" i="1" s="1"/>
  <c r="C51" i="1"/>
  <c r="C59" i="1" s="1"/>
  <c r="Z45" i="1"/>
  <c r="AC32" i="1"/>
  <c r="AB24" i="1"/>
  <c r="AC18" i="1"/>
  <c r="AC24" i="1" s="1"/>
  <c r="D86" i="1"/>
  <c r="D55" i="1" s="1"/>
  <c r="C86" i="1"/>
  <c r="E86" i="1"/>
  <c r="E55" i="1" s="1"/>
  <c r="B55" i="1"/>
  <c r="D51" i="1" l="1"/>
  <c r="D59" i="1" s="1"/>
  <c r="D60" i="1" s="1"/>
  <c r="C55" i="1"/>
  <c r="AC55" i="1" s="1"/>
  <c r="AC86" i="1"/>
  <c r="D66" i="1"/>
  <c r="AA45" i="1"/>
  <c r="E34" i="1"/>
  <c r="E47" i="1" s="1"/>
  <c r="C60" i="1" l="1"/>
  <c r="E51" i="1"/>
  <c r="AC42" i="1"/>
  <c r="AB45" i="1"/>
  <c r="AC45" i="1" s="1"/>
  <c r="F34" i="1"/>
  <c r="F47" i="1" s="1"/>
  <c r="F51" i="1" l="1"/>
  <c r="F59" i="1" s="1"/>
  <c r="E59" i="1"/>
  <c r="G34" i="1"/>
  <c r="G47" i="1" s="1"/>
  <c r="G51" i="1" l="1"/>
  <c r="G59" i="1" s="1"/>
  <c r="H34" i="1"/>
  <c r="H47" i="1" s="1"/>
  <c r="H51" i="1" l="1"/>
  <c r="H59" i="1" s="1"/>
  <c r="I34" i="1"/>
  <c r="I47" i="1" s="1"/>
  <c r="I51" i="1" l="1"/>
  <c r="I59" i="1" s="1"/>
  <c r="J34" i="1"/>
  <c r="J47" i="1" s="1"/>
  <c r="J51" i="1" l="1"/>
  <c r="J59" i="1" s="1"/>
  <c r="K34" i="1"/>
  <c r="K47" i="1" s="1"/>
  <c r="K51" i="1" l="1"/>
  <c r="K59" i="1" s="1"/>
  <c r="L34" i="1"/>
  <c r="L47" i="1" s="1"/>
  <c r="L51" i="1" l="1"/>
  <c r="L59" i="1" s="1"/>
  <c r="M34" i="1"/>
  <c r="M47" i="1" s="1"/>
  <c r="M51" i="1" l="1"/>
  <c r="M59" i="1" s="1"/>
  <c r="N34" i="1"/>
  <c r="N47" i="1" s="1"/>
  <c r="N51" i="1" l="1"/>
  <c r="N59" i="1" s="1"/>
  <c r="O34" i="1"/>
  <c r="O47" i="1" s="1"/>
  <c r="O51" i="1" l="1"/>
  <c r="O59" i="1" s="1"/>
  <c r="P34" i="1"/>
  <c r="P47" i="1" s="1"/>
  <c r="P51" i="1" l="1"/>
  <c r="P59" i="1" s="1"/>
  <c r="Q34" i="1"/>
  <c r="Q47" i="1" s="1"/>
  <c r="Q51" i="1" l="1"/>
  <c r="Q59" i="1" s="1"/>
  <c r="R34" i="1"/>
  <c r="R47" i="1" s="1"/>
  <c r="R51" i="1" l="1"/>
  <c r="R59" i="1" s="1"/>
  <c r="S34" i="1"/>
  <c r="S47" i="1" s="1"/>
  <c r="S51" i="1" l="1"/>
  <c r="S59" i="1" s="1"/>
  <c r="T34" i="1"/>
  <c r="T47" i="1" s="1"/>
  <c r="T51" i="1" l="1"/>
  <c r="T59" i="1" s="1"/>
  <c r="U34" i="1"/>
  <c r="U47" i="1" s="1"/>
  <c r="U51" i="1" l="1"/>
  <c r="U59" i="1" s="1"/>
  <c r="V34" i="1"/>
  <c r="V47" i="1" s="1"/>
  <c r="V51" i="1" l="1"/>
  <c r="V59" i="1" s="1"/>
  <c r="W34" i="1"/>
  <c r="W47" i="1" s="1"/>
  <c r="W51" i="1" l="1"/>
  <c r="W59" i="1" s="1"/>
  <c r="X34" i="1"/>
  <c r="X47" i="1" s="1"/>
  <c r="X51" i="1" l="1"/>
  <c r="X59" i="1" s="1"/>
  <c r="Y34" i="1"/>
  <c r="Y47" i="1" s="1"/>
  <c r="Y51" i="1" l="1"/>
  <c r="Y59" i="1" s="1"/>
  <c r="Z34" i="1"/>
  <c r="Z47" i="1" s="1"/>
  <c r="Z51" i="1" l="1"/>
  <c r="Z59" i="1" s="1"/>
  <c r="AA34" i="1"/>
  <c r="AA47" i="1" s="1"/>
  <c r="AA51" i="1" l="1"/>
  <c r="AA59" i="1" s="1"/>
  <c r="AB34" i="1"/>
  <c r="AC31" i="1"/>
  <c r="AC34" i="1" l="1"/>
  <c r="AB47" i="1"/>
  <c r="AB51" i="1" l="1"/>
  <c r="AC47" i="1"/>
  <c r="AC51" i="1" l="1"/>
  <c r="AB59" i="1"/>
  <c r="AC59" i="1" l="1"/>
  <c r="B60" i="1" l="1"/>
  <c r="B66" i="1" l="1"/>
  <c r="E66" i="1"/>
  <c r="E57" i="1"/>
  <c r="E60" i="1" l="1"/>
  <c r="X66" i="1"/>
  <c r="H66" i="1"/>
  <c r="O66" i="1"/>
  <c r="G66" i="1"/>
  <c r="M66" i="1"/>
  <c r="P66" i="1"/>
  <c r="V57" i="1"/>
  <c r="V60" i="1" s="1"/>
  <c r="V66" i="1"/>
  <c r="M57" i="1"/>
  <c r="M60" i="1" s="1"/>
  <c r="Y66" i="1"/>
  <c r="AB66" i="1"/>
  <c r="AB57" i="1"/>
  <c r="AB60" i="1" s="1"/>
  <c r="S66" i="1"/>
  <c r="F66" i="1"/>
  <c r="I66" i="1"/>
  <c r="L66" i="1"/>
  <c r="R57" i="1"/>
  <c r="R60" i="1" s="1"/>
  <c r="R66" i="1"/>
  <c r="S57" i="1"/>
  <c r="S60" i="1" s="1"/>
  <c r="W66" i="1"/>
  <c r="G57" i="1"/>
  <c r="G60" i="1" s="1"/>
  <c r="H57" i="1"/>
  <c r="H60" i="1" s="1"/>
  <c r="P57" i="1"/>
  <c r="P60" i="1" s="1"/>
  <c r="T66" i="1"/>
  <c r="T57" i="1"/>
  <c r="T60" i="1" s="1"/>
  <c r="N66" i="1"/>
  <c r="N57" i="1"/>
  <c r="N60" i="1" s="1"/>
  <c r="Y57" i="1"/>
  <c r="Y60" i="1" s="1"/>
  <c r="AA66" i="1"/>
  <c r="AA57" i="1"/>
  <c r="AA60" i="1" s="1"/>
  <c r="K66" i="1"/>
  <c r="K57" i="1"/>
  <c r="K60" i="1" s="1"/>
  <c r="F57" i="1"/>
  <c r="F60" i="1" s="1"/>
  <c r="AC63" i="1"/>
  <c r="AC66" i="1" s="1"/>
  <c r="L57" i="1"/>
  <c r="L60" i="1" s="1"/>
  <c r="Q66" i="1"/>
  <c r="Q57" i="1"/>
  <c r="Q60" i="1" s="1"/>
  <c r="X57" i="1"/>
  <c r="X60" i="1" s="1"/>
  <c r="Z66" i="1"/>
  <c r="Z57" i="1"/>
  <c r="Z60" i="1" s="1"/>
  <c r="J66" i="1"/>
  <c r="J57" i="1"/>
  <c r="J60" i="1" s="1"/>
  <c r="U66" i="1"/>
  <c r="U57" i="1"/>
  <c r="U60" i="1" s="1"/>
  <c r="O57" i="1"/>
  <c r="O60" i="1" s="1"/>
  <c r="W57" i="1"/>
  <c r="W60" i="1" s="1"/>
  <c r="I57" i="1"/>
  <c r="I60" i="1" s="1"/>
  <c r="AC57" i="1" l="1"/>
  <c r="AC60" i="1"/>
</calcChain>
</file>

<file path=xl/sharedStrings.xml><?xml version="1.0" encoding="utf-8"?>
<sst xmlns="http://schemas.openxmlformats.org/spreadsheetml/2006/main" count="96" uniqueCount="92">
  <si>
    <t>Federal</t>
  </si>
  <si>
    <t>Local</t>
  </si>
  <si>
    <t>Totals</t>
  </si>
  <si>
    <t>Boone County 1/2 Cent Sales Tax</t>
  </si>
  <si>
    <t>City of Columbia 1/2 Cent Transportation Sales Tax</t>
  </si>
  <si>
    <t>City of Columbia 1/4 Cent Capital Improvements Sales Tax</t>
  </si>
  <si>
    <t>City of Columbia - BoCo Rebate Tax</t>
  </si>
  <si>
    <t>Total</t>
  </si>
  <si>
    <t>Non-Motorized Project</t>
  </si>
  <si>
    <t>FTA Operating</t>
  </si>
  <si>
    <t>FTA Capital</t>
  </si>
  <si>
    <t>Federal Revenues - FHWA</t>
  </si>
  <si>
    <t>Transit Federal Revenues - FTA</t>
  </si>
  <si>
    <t>Federal Totals</t>
  </si>
  <si>
    <t>FTA Sub-Total</t>
  </si>
  <si>
    <t>FHWA Sub-Total</t>
  </si>
  <si>
    <t>City CDBG Revenues</t>
  </si>
  <si>
    <t>Total Other City Revenues</t>
  </si>
  <si>
    <t>State Revenues</t>
  </si>
  <si>
    <t>MoDOT Capital Funding</t>
  </si>
  <si>
    <t>State (maintenance &amp; operations)</t>
  </si>
  <si>
    <t>State capital funding</t>
  </si>
  <si>
    <t>MoDOT Funding for Maintenance</t>
  </si>
  <si>
    <t>State Totals</t>
  </si>
  <si>
    <t>Gasoline Tax</t>
  </si>
  <si>
    <t>Public Improvement Fund/Development Fees</t>
  </si>
  <si>
    <t>Other City Revenues</t>
  </si>
  <si>
    <t>Total All City Revenues</t>
  </si>
  <si>
    <t>Boone County</t>
  </si>
  <si>
    <t>MoDOT I/M</t>
  </si>
  <si>
    <t>Boone County Gasoline Tax (CART)</t>
  </si>
  <si>
    <t>Boone County Dedicated Property Tax</t>
  </si>
  <si>
    <t>Boone County Motor Vehicle Fees and Sales Tax</t>
  </si>
  <si>
    <t>MoDOT Bridge</t>
  </si>
  <si>
    <t>BRO - BoCo*</t>
  </si>
  <si>
    <t>FY 2018</t>
  </si>
  <si>
    <t>FY 2019</t>
  </si>
  <si>
    <t>FY 2020</t>
  </si>
  <si>
    <t>FY 2021</t>
  </si>
  <si>
    <t>FY 2022</t>
  </si>
  <si>
    <t>FY 2023</t>
  </si>
  <si>
    <t>FY 2024</t>
  </si>
  <si>
    <t>FY 2025</t>
  </si>
  <si>
    <t>FY 2026</t>
  </si>
  <si>
    <t>FY 2027</t>
  </si>
  <si>
    <t>FY 2028</t>
  </si>
  <si>
    <t>FY 2029</t>
  </si>
  <si>
    <t>FY 2030</t>
  </si>
  <si>
    <t>FY 2031</t>
  </si>
  <si>
    <t>FY 2032</t>
  </si>
  <si>
    <t>FY 2033</t>
  </si>
  <si>
    <t>FY 2034</t>
  </si>
  <si>
    <t>FY 2035</t>
  </si>
  <si>
    <t>FY 2036</t>
  </si>
  <si>
    <t>FY 2037</t>
  </si>
  <si>
    <t>FY 2038</t>
  </si>
  <si>
    <t>FY 2039</t>
  </si>
  <si>
    <t>Note: Assumption is made that 1/2 cent sales tax will be renewed throughout the LRTP period</t>
  </si>
  <si>
    <t>Boone County Revenue Totals</t>
  </si>
  <si>
    <t>Projected Local Tax Revenues FY 2013 to FY 2016</t>
  </si>
  <si>
    <t>Park Sales Tax (Greenbelt Trail projects only)</t>
  </si>
  <si>
    <t xml:space="preserve">City of Columbia </t>
  </si>
  <si>
    <t>Primary Transportation Revenues</t>
  </si>
  <si>
    <t>Total Primary Revenues</t>
  </si>
  <si>
    <t>Note: Assumption is made that 1/4 cent sales tax will be renewed throughout the LRTP period</t>
  </si>
  <si>
    <t>MoDOT NHPP</t>
  </si>
  <si>
    <t>MoDOT Safety</t>
  </si>
  <si>
    <t>County Revenues</t>
  </si>
  <si>
    <t xml:space="preserve">Total All City plus relevant Boone </t>
  </si>
  <si>
    <t>CATSO LRTP Revenue Spreadsheet</t>
  </si>
  <si>
    <t>Revenue Source Summary</t>
  </si>
  <si>
    <t>use in CATSO Metro Area</t>
  </si>
  <si>
    <t>Estimated portion of Boone Co. revenue available for</t>
  </si>
  <si>
    <t>Total MoDOT Fed Capital</t>
  </si>
  <si>
    <t>Pro-rata factor - Boone Co roads in CATSO Metro Area</t>
  </si>
  <si>
    <t xml:space="preserve">Boone County Revenue Totals-CATSO Metro Area </t>
  </si>
  <si>
    <t>Motor Vehicle License Tax</t>
  </si>
  <si>
    <t>Note: Assumption is made that 1/8 cent park sales tax will be renewed throughout the LRTP period</t>
  </si>
  <si>
    <t>FY 2040</t>
  </si>
  <si>
    <t>FY 2041</t>
  </si>
  <si>
    <t>FY 2042</t>
  </si>
  <si>
    <t>FY 2043</t>
  </si>
  <si>
    <t>FY 2044</t>
  </si>
  <si>
    <t>Tax is currently authorized through 2018, two elections are anticipated prior to 2045</t>
  </si>
  <si>
    <t>Tax is currently authorized through the end of first quarter FY 2026</t>
  </si>
  <si>
    <t>Transportation Alternatives Program (TAP)</t>
  </si>
  <si>
    <t>Estimated Annual Adjustment Factor (+ 1.5%)</t>
  </si>
  <si>
    <t>Estimated Annual Adjustment Factor (+ 2%)</t>
  </si>
  <si>
    <t>MoDOT Transit Operations Funding to Go COMO</t>
  </si>
  <si>
    <t>MoDOT Transit Operations Funding to Go COMO &amp; OATS</t>
  </si>
  <si>
    <t>MoDOT STBG</t>
  </si>
  <si>
    <t>MoDOT NHS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</si>
</sst>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B0F0"/>
      <name val="Arial"/>
      <family val="2"/>
    </font>
    <font>
      <sz val="10"/>
      <color rgb="FF00B0F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color rgb="FF00B0F0"/>
      <name val="Arial"/>
      <family val="2"/>
    </font>
    <font>
      <b/>
      <i/>
      <sz val="12"/>
      <color rgb="FF00B0F0"/>
      <name val="Arial"/>
      <family val="2"/>
    </font>
    <font>
      <b/>
      <sz val="11"/>
      <color rgb="FF00B0F0"/>
      <name val="Arial"/>
      <family val="2"/>
    </font>
    <font>
      <i/>
      <sz val="11"/>
      <name val="Arial"/>
      <family val="2"/>
    </font>
    <font>
      <sz val="10"/>
      <color rgb="FF00206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i/>
      <sz val="11"/>
      <color rgb="FF002060"/>
      <name val="Arial"/>
      <family val="2"/>
    </font>
    <font>
      <sz val="11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42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/>
    <xf numFmtId="42" fontId="3" fillId="0" borderId="0" xfId="2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Border="1"/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Fill="1" applyBorder="1"/>
    <xf numFmtId="0" fontId="8" fillId="0" borderId="0" xfId="0" applyFont="1" applyFill="1" applyBorder="1"/>
    <xf numFmtId="164" fontId="6" fillId="0" borderId="0" xfId="0" applyNumberFormat="1" applyFont="1" applyFill="1"/>
    <xf numFmtId="42" fontId="6" fillId="0" borderId="0" xfId="2" applyNumberFormat="1" applyFont="1" applyFill="1"/>
    <xf numFmtId="0" fontId="2" fillId="0" borderId="0" xfId="0" applyFont="1" applyFill="1" applyAlignment="1">
      <alignment horizontal="center"/>
    </xf>
    <xf numFmtId="42" fontId="3" fillId="0" borderId="0" xfId="2" applyNumberFormat="1" applyFont="1" applyFill="1"/>
    <xf numFmtId="5" fontId="3" fillId="0" borderId="0" xfId="2" applyNumberFormat="1" applyFont="1" applyFill="1"/>
    <xf numFmtId="0" fontId="3" fillId="0" borderId="0" xfId="2" applyNumberFormat="1" applyFont="1" applyFill="1"/>
    <xf numFmtId="5" fontId="1" fillId="0" borderId="0" xfId="2" applyNumberFormat="1" applyFont="1" applyFill="1"/>
    <xf numFmtId="0" fontId="8" fillId="0" borderId="0" xfId="2" applyNumberFormat="1" applyFont="1" applyFill="1"/>
    <xf numFmtId="5" fontId="10" fillId="0" borderId="0" xfId="0" applyNumberFormat="1" applyFont="1" applyFill="1"/>
    <xf numFmtId="5" fontId="12" fillId="0" borderId="0" xfId="0" applyNumberFormat="1" applyFont="1" applyFill="1"/>
    <xf numFmtId="5" fontId="3" fillId="0" borderId="0" xfId="0" applyNumberFormat="1" applyFont="1" applyFill="1"/>
    <xf numFmtId="5" fontId="12" fillId="0" borderId="0" xfId="2" applyNumberFormat="1" applyFont="1" applyFill="1"/>
    <xf numFmtId="164" fontId="3" fillId="0" borderId="0" xfId="2" applyNumberFormat="1" applyFont="1" applyFill="1"/>
    <xf numFmtId="164" fontId="1" fillId="0" borderId="0" xfId="2" applyNumberFormat="1" applyFont="1" applyFill="1"/>
    <xf numFmtId="0" fontId="0" fillId="0" borderId="0" xfId="0" applyFill="1"/>
    <xf numFmtId="164" fontId="14" fillId="0" borderId="0" xfId="2" applyNumberFormat="1" applyFont="1" applyFill="1"/>
    <xf numFmtId="164" fontId="0" fillId="0" borderId="0" xfId="0" applyNumberFormat="1" applyFill="1"/>
    <xf numFmtId="41" fontId="0" fillId="0" borderId="0" xfId="0" applyNumberFormat="1" applyBorder="1" applyAlignment="1">
      <alignment horizontal="center" vertical="top" wrapText="1"/>
    </xf>
    <xf numFmtId="164" fontId="8" fillId="0" borderId="0" xfId="2" applyNumberFormat="1" applyFont="1" applyFill="1"/>
    <xf numFmtId="164" fontId="6" fillId="0" borderId="0" xfId="2" applyNumberFormat="1" applyFont="1" applyFill="1"/>
    <xf numFmtId="5" fontId="19" fillId="0" borderId="0" xfId="2" applyNumberFormat="1" applyFont="1" applyFill="1"/>
    <xf numFmtId="42" fontId="1" fillId="0" borderId="0" xfId="2" applyNumberFormat="1" applyFont="1" applyFill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0" fillId="0" borderId="0" xfId="2" applyNumberFormat="1" applyFont="1" applyFill="1"/>
    <xf numFmtId="0" fontId="1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10" fillId="0" borderId="0" xfId="2" applyNumberFormat="1" applyFont="1" applyFill="1"/>
    <xf numFmtId="164" fontId="12" fillId="0" borderId="0" xfId="2" applyNumberFormat="1" applyFont="1" applyFill="1"/>
    <xf numFmtId="5" fontId="6" fillId="0" borderId="0" xfId="2" applyNumberFormat="1" applyFont="1" applyFill="1"/>
    <xf numFmtId="5" fontId="9" fillId="0" borderId="0" xfId="2" applyNumberFormat="1" applyFont="1" applyFill="1"/>
    <xf numFmtId="5" fontId="1" fillId="0" borderId="0" xfId="0" applyNumberFormat="1" applyFont="1" applyFill="1"/>
    <xf numFmtId="164" fontId="3" fillId="0" borderId="0" xfId="0" applyNumberFormat="1" applyFont="1" applyFill="1"/>
    <xf numFmtId="42" fontId="3" fillId="0" borderId="0" xfId="0" applyNumberFormat="1" applyFont="1" applyFill="1"/>
    <xf numFmtId="164" fontId="1" fillId="0" borderId="0" xfId="0" applyNumberFormat="1" applyFont="1" applyFill="1"/>
    <xf numFmtId="42" fontId="1" fillId="0" borderId="0" xfId="0" applyNumberFormat="1" applyFont="1" applyFill="1"/>
    <xf numFmtId="164" fontId="1" fillId="2" borderId="0" xfId="2" applyNumberFormat="1" applyFont="1" applyFill="1"/>
    <xf numFmtId="42" fontId="1" fillId="2" borderId="0" xfId="2" applyNumberFormat="1" applyFont="1" applyFill="1"/>
    <xf numFmtId="164" fontId="3" fillId="2" borderId="0" xfId="2" applyNumberFormat="1" applyFont="1" applyFill="1"/>
    <xf numFmtId="164" fontId="3" fillId="2" borderId="0" xfId="0" applyNumberFormat="1" applyFont="1" applyFill="1"/>
    <xf numFmtId="164" fontId="1" fillId="2" borderId="0" xfId="0" applyNumberFormat="1" applyFont="1" applyFill="1"/>
    <xf numFmtId="5" fontId="20" fillId="0" borderId="0" xfId="2" applyNumberFormat="1" applyFont="1" applyFill="1"/>
  </cellXfs>
  <cellStyles count="3">
    <cellStyle name="Comma0" xfId="1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6"/>
  <sheetViews>
    <sheetView tabSelected="1" zoomScaleNormal="100" workbookViewId="0">
      <pane ySplit="1" topLeftCell="A2" activePane="bottomLeft" state="frozen"/>
      <selection pane="bottomLeft" activeCell="A91" sqref="A91"/>
    </sheetView>
  </sheetViews>
  <sheetFormatPr defaultRowHeight="12.75" x14ac:dyDescent="0.2"/>
  <cols>
    <col min="1" max="1" width="64.140625" style="2" customWidth="1"/>
    <col min="2" max="2" width="13.7109375" style="44" customWidth="1"/>
    <col min="3" max="3" width="14.85546875" customWidth="1"/>
    <col min="4" max="4" width="13.5703125" customWidth="1"/>
    <col min="5" max="28" width="13.7109375" customWidth="1"/>
    <col min="29" max="29" width="16.28515625" customWidth="1"/>
    <col min="30" max="30" width="34.5703125" customWidth="1"/>
    <col min="31" max="31" width="12.42578125" customWidth="1"/>
    <col min="32" max="32" width="14.140625" customWidth="1"/>
    <col min="33" max="33" width="14.28515625" customWidth="1"/>
    <col min="34" max="34" width="12.85546875" customWidth="1"/>
    <col min="35" max="35" width="13.85546875" customWidth="1"/>
    <col min="36" max="36" width="14.28515625" hidden="1" customWidth="1"/>
    <col min="37" max="37" width="13.7109375" hidden="1" customWidth="1"/>
    <col min="38" max="38" width="15.85546875" hidden="1" customWidth="1"/>
    <col min="39" max="39" width="13.85546875" hidden="1" customWidth="1"/>
    <col min="40" max="40" width="14.140625" customWidth="1"/>
    <col min="41" max="41" width="12.28515625" customWidth="1"/>
    <col min="42" max="42" width="14.140625" hidden="1" customWidth="1"/>
    <col min="43" max="43" width="13.28515625" hidden="1" customWidth="1"/>
    <col min="44" max="44" width="14.7109375" hidden="1" customWidth="1"/>
    <col min="45" max="45" width="13.5703125" customWidth="1"/>
    <col min="46" max="46" width="13.42578125" hidden="1" customWidth="1"/>
    <col min="47" max="47" width="13.28515625" hidden="1" customWidth="1"/>
  </cols>
  <sheetData>
    <row r="1" spans="1:47" x14ac:dyDescent="0.2">
      <c r="A1" s="4" t="s">
        <v>69</v>
      </c>
      <c r="B1" s="3" t="s">
        <v>35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  <c r="I1" s="3" t="s">
        <v>42</v>
      </c>
      <c r="J1" s="3" t="s">
        <v>43</v>
      </c>
      <c r="K1" s="3" t="s">
        <v>44</v>
      </c>
      <c r="L1" s="3" t="s">
        <v>45</v>
      </c>
      <c r="M1" s="3" t="s">
        <v>46</v>
      </c>
      <c r="N1" s="3" t="s">
        <v>47</v>
      </c>
      <c r="O1" s="3" t="s">
        <v>48</v>
      </c>
      <c r="P1" s="3" t="s">
        <v>49</v>
      </c>
      <c r="Q1" s="3" t="s">
        <v>50</v>
      </c>
      <c r="R1" s="3" t="s">
        <v>51</v>
      </c>
      <c r="S1" s="3" t="s">
        <v>52</v>
      </c>
      <c r="T1" s="3" t="s">
        <v>53</v>
      </c>
      <c r="U1" s="3" t="s">
        <v>54</v>
      </c>
      <c r="V1" s="3" t="s">
        <v>55</v>
      </c>
      <c r="W1" s="3" t="s">
        <v>56</v>
      </c>
      <c r="X1" s="3" t="s">
        <v>78</v>
      </c>
      <c r="Y1" s="3" t="s">
        <v>79</v>
      </c>
      <c r="Z1" s="3" t="s">
        <v>80</v>
      </c>
      <c r="AA1" s="3" t="s">
        <v>81</v>
      </c>
      <c r="AB1" s="3" t="s">
        <v>82</v>
      </c>
      <c r="AC1" s="3" t="s">
        <v>7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x14ac:dyDescent="0.2">
      <c r="A2" s="4"/>
      <c r="B2" s="3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15" x14ac:dyDescent="0.25">
      <c r="A3" s="16" t="s">
        <v>28</v>
      </c>
      <c r="B3" s="3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7" x14ac:dyDescent="0.2">
      <c r="A4" s="5" t="s">
        <v>59</v>
      </c>
      <c r="B4" s="3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7" x14ac:dyDescent="0.2">
      <c r="A5" s="6" t="s">
        <v>3</v>
      </c>
      <c r="B5" s="47">
        <v>11418554.104999999</v>
      </c>
      <c r="C5" s="47">
        <f>B5*1.015</f>
        <v>11589832.416574998</v>
      </c>
      <c r="D5" s="47">
        <f>C5*1.015</f>
        <v>11763679.902823621</v>
      </c>
      <c r="E5" s="47">
        <f>D5*1.015</f>
        <v>11940135.101365974</v>
      </c>
      <c r="F5" s="47">
        <f>E5*1.015</f>
        <v>12119237.127886463</v>
      </c>
      <c r="G5" s="47">
        <f>F5*1.015</f>
        <v>12301025.684804758</v>
      </c>
      <c r="H5" s="34">
        <f t="shared" ref="H5:AB5" si="0">SUM(G5*$B$6)</f>
        <v>12485541.070076829</v>
      </c>
      <c r="I5" s="34">
        <f t="shared" si="0"/>
        <v>12672824.186127979</v>
      </c>
      <c r="J5" s="34">
        <f t="shared" si="0"/>
        <v>12862916.548919898</v>
      </c>
      <c r="K5" s="34">
        <f t="shared" si="0"/>
        <v>13055860.297153695</v>
      </c>
      <c r="L5" s="34">
        <f t="shared" si="0"/>
        <v>13251698.201610999</v>
      </c>
      <c r="M5" s="34">
        <f t="shared" si="0"/>
        <v>13450473.674635163</v>
      </c>
      <c r="N5" s="34">
        <f t="shared" si="0"/>
        <v>13652230.779754689</v>
      </c>
      <c r="O5" s="34">
        <f t="shared" si="0"/>
        <v>13857014.241451008</v>
      </c>
      <c r="P5" s="34">
        <f t="shared" si="0"/>
        <v>14064869.455072772</v>
      </c>
      <c r="Q5" s="34">
        <f t="shared" si="0"/>
        <v>14275842.496898862</v>
      </c>
      <c r="R5" s="34">
        <f t="shared" si="0"/>
        <v>14489980.134352343</v>
      </c>
      <c r="S5" s="34">
        <f t="shared" si="0"/>
        <v>14707329.836367628</v>
      </c>
      <c r="T5" s="34">
        <f t="shared" si="0"/>
        <v>14927939.783913141</v>
      </c>
      <c r="U5" s="34">
        <f t="shared" si="0"/>
        <v>15151858.880671836</v>
      </c>
      <c r="V5" s="34">
        <f t="shared" si="0"/>
        <v>15379136.763881912</v>
      </c>
      <c r="W5" s="34">
        <f t="shared" si="0"/>
        <v>15609823.815340139</v>
      </c>
      <c r="X5" s="34">
        <f t="shared" si="0"/>
        <v>15843971.17257024</v>
      </c>
      <c r="Y5" s="34">
        <f t="shared" si="0"/>
        <v>16081630.740158793</v>
      </c>
      <c r="Z5" s="34">
        <f t="shared" si="0"/>
        <v>16322855.201261172</v>
      </c>
      <c r="AA5" s="34">
        <f t="shared" si="0"/>
        <v>16567698.029280089</v>
      </c>
      <c r="AB5" s="34">
        <f t="shared" si="0"/>
        <v>16816213.499719288</v>
      </c>
      <c r="AC5" s="42">
        <f>SUM(B5:AB5)</f>
        <v>376660173.14767426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x14ac:dyDescent="0.2">
      <c r="A6" s="14" t="s">
        <v>86</v>
      </c>
      <c r="B6" s="35">
        <v>1.0149999999999999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4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2">
      <c r="A7" s="12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4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x14ac:dyDescent="0.2">
      <c r="A8" s="12" t="s">
        <v>31</v>
      </c>
      <c r="B8" s="34">
        <v>1232503</v>
      </c>
      <c r="C8" s="47">
        <f t="shared" ref="C8:E8" si="1">B8*1.02</f>
        <v>1257153.06</v>
      </c>
      <c r="D8" s="47">
        <f t="shared" si="1"/>
        <v>1282296.1212000002</v>
      </c>
      <c r="E8" s="47">
        <f t="shared" si="1"/>
        <v>1307942.0436240002</v>
      </c>
      <c r="F8" s="34">
        <f t="shared" ref="F8:AB8" si="2">SUM(E8*$B$9)</f>
        <v>1334100.8844964802</v>
      </c>
      <c r="G8" s="34">
        <f t="shared" si="2"/>
        <v>1360782.9021864098</v>
      </c>
      <c r="H8" s="34">
        <f t="shared" si="2"/>
        <v>1387998.560230138</v>
      </c>
      <c r="I8" s="34">
        <f t="shared" si="2"/>
        <v>1415758.5314347409</v>
      </c>
      <c r="J8" s="34">
        <f t="shared" si="2"/>
        <v>1444073.7020634357</v>
      </c>
      <c r="K8" s="34">
        <f t="shared" si="2"/>
        <v>1472955.1761047044</v>
      </c>
      <c r="L8" s="34">
        <f t="shared" si="2"/>
        <v>1502414.2796267986</v>
      </c>
      <c r="M8" s="34">
        <f t="shared" si="2"/>
        <v>1532462.5652193346</v>
      </c>
      <c r="N8" s="34">
        <f t="shared" si="2"/>
        <v>1563111.8165237212</v>
      </c>
      <c r="O8" s="34">
        <f t="shared" si="2"/>
        <v>1594374.0528541957</v>
      </c>
      <c r="P8" s="34">
        <f t="shared" si="2"/>
        <v>1626261.5339112796</v>
      </c>
      <c r="Q8" s="34">
        <f t="shared" si="2"/>
        <v>1658786.7645895053</v>
      </c>
      <c r="R8" s="34">
        <f t="shared" si="2"/>
        <v>1691962.4998812955</v>
      </c>
      <c r="S8" s="34">
        <f t="shared" si="2"/>
        <v>1725801.7498789213</v>
      </c>
      <c r="T8" s="34">
        <f t="shared" si="2"/>
        <v>1760317.7848764998</v>
      </c>
      <c r="U8" s="34">
        <f t="shared" si="2"/>
        <v>1795524.1405740299</v>
      </c>
      <c r="V8" s="34">
        <f t="shared" si="2"/>
        <v>1831434.6233855104</v>
      </c>
      <c r="W8" s="34">
        <f t="shared" si="2"/>
        <v>1868063.3158532206</v>
      </c>
      <c r="X8" s="34">
        <f t="shared" si="2"/>
        <v>1905424.5821702851</v>
      </c>
      <c r="Y8" s="34">
        <f t="shared" si="2"/>
        <v>1943533.0738136908</v>
      </c>
      <c r="Z8" s="34">
        <f t="shared" si="2"/>
        <v>1982403.7352899646</v>
      </c>
      <c r="AA8" s="34">
        <f t="shared" si="2"/>
        <v>2022051.8099957639</v>
      </c>
      <c r="AB8" s="34">
        <f t="shared" si="2"/>
        <v>2062492.8461956792</v>
      </c>
      <c r="AC8" s="42">
        <f>SUM(B8:AB8)</f>
        <v>43561985.155979604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x14ac:dyDescent="0.2">
      <c r="A9" s="14" t="s">
        <v>87</v>
      </c>
      <c r="B9" s="35">
        <v>1.02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4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x14ac:dyDescent="0.2">
      <c r="A10" s="12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4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x14ac:dyDescent="0.2">
      <c r="A11" s="12" t="s">
        <v>30</v>
      </c>
      <c r="B11" s="34">
        <v>1140000</v>
      </c>
      <c r="C11" s="34">
        <v>1140000</v>
      </c>
      <c r="D11" s="34">
        <v>1140000</v>
      </c>
      <c r="E11" s="34">
        <v>1140000</v>
      </c>
      <c r="F11" s="34">
        <v>1140000</v>
      </c>
      <c r="G11" s="34">
        <v>1140000</v>
      </c>
      <c r="H11" s="34">
        <v>1140000</v>
      </c>
      <c r="I11" s="34">
        <v>1140000</v>
      </c>
      <c r="J11" s="34">
        <v>1140000</v>
      </c>
      <c r="K11" s="34">
        <v>1140000</v>
      </c>
      <c r="L11" s="34">
        <v>1140000</v>
      </c>
      <c r="M11" s="34">
        <v>1140000</v>
      </c>
      <c r="N11" s="34">
        <v>1140000</v>
      </c>
      <c r="O11" s="34">
        <v>1140000</v>
      </c>
      <c r="P11" s="34">
        <v>1140000</v>
      </c>
      <c r="Q11" s="34">
        <v>1140000</v>
      </c>
      <c r="R11" s="34">
        <v>1140000</v>
      </c>
      <c r="S11" s="34">
        <v>1140000</v>
      </c>
      <c r="T11" s="34">
        <v>1140000</v>
      </c>
      <c r="U11" s="34">
        <v>1140000</v>
      </c>
      <c r="V11" s="34">
        <v>1140000</v>
      </c>
      <c r="W11" s="34">
        <v>1140000</v>
      </c>
      <c r="X11" s="34">
        <v>1140000</v>
      </c>
      <c r="Y11" s="34">
        <v>1140000</v>
      </c>
      <c r="Z11" s="34">
        <v>1140000</v>
      </c>
      <c r="AA11" s="34">
        <v>1140000</v>
      </c>
      <c r="AB11" s="34">
        <v>1140000</v>
      </c>
      <c r="AC11" s="42">
        <f>SUM(B11:AB11)</f>
        <v>30780000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x14ac:dyDescent="0.2">
      <c r="A12" s="12" t="s">
        <v>32</v>
      </c>
      <c r="B12" s="34">
        <v>427500</v>
      </c>
      <c r="C12" s="34">
        <v>427500</v>
      </c>
      <c r="D12" s="34">
        <v>427500</v>
      </c>
      <c r="E12" s="34">
        <v>427500</v>
      </c>
      <c r="F12" s="34">
        <v>427500</v>
      </c>
      <c r="G12" s="34">
        <v>427500</v>
      </c>
      <c r="H12" s="34">
        <v>427500</v>
      </c>
      <c r="I12" s="34">
        <v>427500</v>
      </c>
      <c r="J12" s="34">
        <v>427500</v>
      </c>
      <c r="K12" s="34">
        <v>427500</v>
      </c>
      <c r="L12" s="34">
        <v>427500</v>
      </c>
      <c r="M12" s="34">
        <v>427500</v>
      </c>
      <c r="N12" s="34">
        <v>427500</v>
      </c>
      <c r="O12" s="34">
        <v>427500</v>
      </c>
      <c r="P12" s="34">
        <v>427500</v>
      </c>
      <c r="Q12" s="34">
        <v>427500</v>
      </c>
      <c r="R12" s="34">
        <v>427500</v>
      </c>
      <c r="S12" s="34">
        <v>427500</v>
      </c>
      <c r="T12" s="34">
        <v>427500</v>
      </c>
      <c r="U12" s="34">
        <v>427500</v>
      </c>
      <c r="V12" s="34">
        <v>427500</v>
      </c>
      <c r="W12" s="34">
        <v>427500</v>
      </c>
      <c r="X12" s="34">
        <v>427500</v>
      </c>
      <c r="Y12" s="34">
        <v>427500</v>
      </c>
      <c r="Z12" s="34">
        <v>427500</v>
      </c>
      <c r="AA12" s="34">
        <v>427500</v>
      </c>
      <c r="AB12" s="34">
        <v>427500</v>
      </c>
      <c r="AC12" s="42">
        <f>SUM(B12:AB12)</f>
        <v>11542500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x14ac:dyDescent="0.2">
      <c r="A13" s="1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4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x14ac:dyDescent="0.2">
      <c r="A14" s="12" t="s">
        <v>58</v>
      </c>
      <c r="B14" s="34">
        <f>SUM(B5+B8+B11+B12)</f>
        <v>14218557.104999999</v>
      </c>
      <c r="C14" s="34">
        <f t="shared" ref="C14:AC14" si="3">SUM(C5:C12)</f>
        <v>14414485.476574998</v>
      </c>
      <c r="D14" s="34">
        <f t="shared" si="3"/>
        <v>14613476.024023622</v>
      </c>
      <c r="E14" s="34">
        <f t="shared" si="3"/>
        <v>14815577.144989975</v>
      </c>
      <c r="F14" s="34">
        <f t="shared" si="3"/>
        <v>15020838.012382943</v>
      </c>
      <c r="G14" s="34">
        <f t="shared" si="3"/>
        <v>15229308.586991169</v>
      </c>
      <c r="H14" s="34">
        <f t="shared" si="3"/>
        <v>15441039.630306967</v>
      </c>
      <c r="I14" s="34">
        <f t="shared" si="3"/>
        <v>15656082.71756272</v>
      </c>
      <c r="J14" s="34">
        <f t="shared" si="3"/>
        <v>15874490.250983333</v>
      </c>
      <c r="K14" s="34">
        <f t="shared" si="3"/>
        <v>16096315.473258398</v>
      </c>
      <c r="L14" s="34">
        <f t="shared" si="3"/>
        <v>16321612.481237797</v>
      </c>
      <c r="M14" s="34">
        <f t="shared" si="3"/>
        <v>16550436.239854498</v>
      </c>
      <c r="N14" s="34">
        <f t="shared" si="3"/>
        <v>16782842.59627841</v>
      </c>
      <c r="O14" s="34">
        <f t="shared" si="3"/>
        <v>17018888.294305205</v>
      </c>
      <c r="P14" s="34">
        <f t="shared" si="3"/>
        <v>17258630.988984052</v>
      </c>
      <c r="Q14" s="34">
        <f t="shared" si="3"/>
        <v>17502129.261488367</v>
      </c>
      <c r="R14" s="34">
        <f t="shared" si="3"/>
        <v>17749442.634233639</v>
      </c>
      <c r="S14" s="34">
        <f t="shared" si="3"/>
        <v>18000631.58624655</v>
      </c>
      <c r="T14" s="34">
        <f t="shared" si="3"/>
        <v>18255757.568789639</v>
      </c>
      <c r="U14" s="34">
        <f t="shared" si="3"/>
        <v>18514883.021245867</v>
      </c>
      <c r="V14" s="34">
        <f t="shared" si="3"/>
        <v>18778071.387267422</v>
      </c>
      <c r="W14" s="34">
        <f t="shared" si="3"/>
        <v>19045387.131193358</v>
      </c>
      <c r="X14" s="34">
        <f t="shared" si="3"/>
        <v>19316895.754740525</v>
      </c>
      <c r="Y14" s="34">
        <f t="shared" si="3"/>
        <v>19592663.813972484</v>
      </c>
      <c r="Z14" s="34">
        <f t="shared" si="3"/>
        <v>19872758.936551135</v>
      </c>
      <c r="AA14" s="34">
        <f t="shared" si="3"/>
        <v>20157249.839275852</v>
      </c>
      <c r="AB14" s="34">
        <f t="shared" si="3"/>
        <v>20446206.345914967</v>
      </c>
      <c r="AC14" s="34">
        <f t="shared" si="3"/>
        <v>462544658.30365384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x14ac:dyDescent="0.2">
      <c r="A15" s="12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4.25" x14ac:dyDescent="0.2">
      <c r="A16" s="28" t="s">
        <v>72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4.25" x14ac:dyDescent="0.2">
      <c r="A17" s="28" t="s">
        <v>71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2">
      <c r="A18" s="12" t="s">
        <v>3</v>
      </c>
      <c r="B18" s="36">
        <f t="shared" ref="B18:AB18" si="4">SUM(B5*$B$23)</f>
        <v>3836634.1792799998</v>
      </c>
      <c r="C18" s="36">
        <f t="shared" si="4"/>
        <v>3894183.6919691996</v>
      </c>
      <c r="D18" s="36">
        <f t="shared" si="4"/>
        <v>3952596.4473487372</v>
      </c>
      <c r="E18" s="36">
        <f t="shared" si="4"/>
        <v>4011885.3940589675</v>
      </c>
      <c r="F18" s="36">
        <f t="shared" si="4"/>
        <v>4072063.674969852</v>
      </c>
      <c r="G18" s="36">
        <f t="shared" si="4"/>
        <v>4133144.6300943987</v>
      </c>
      <c r="H18" s="36">
        <f t="shared" si="4"/>
        <v>4195141.7995458143</v>
      </c>
      <c r="I18" s="36">
        <f t="shared" si="4"/>
        <v>4258068.9265390011</v>
      </c>
      <c r="J18" s="36">
        <f t="shared" si="4"/>
        <v>4321939.9604370855</v>
      </c>
      <c r="K18" s="36">
        <f t="shared" si="4"/>
        <v>4386769.0598436417</v>
      </c>
      <c r="L18" s="36">
        <f t="shared" si="4"/>
        <v>4452570.5957412962</v>
      </c>
      <c r="M18" s="36">
        <f t="shared" si="4"/>
        <v>4519359.1546774153</v>
      </c>
      <c r="N18" s="36">
        <f t="shared" si="4"/>
        <v>4587149.5419975761</v>
      </c>
      <c r="O18" s="36">
        <f t="shared" si="4"/>
        <v>4655956.7851275392</v>
      </c>
      <c r="P18" s="36">
        <f t="shared" si="4"/>
        <v>4725796.136904452</v>
      </c>
      <c r="Q18" s="36">
        <f t="shared" si="4"/>
        <v>4796683.0789580178</v>
      </c>
      <c r="R18" s="36">
        <f t="shared" si="4"/>
        <v>4868633.3251423873</v>
      </c>
      <c r="S18" s="36">
        <f t="shared" si="4"/>
        <v>4941662.8250195235</v>
      </c>
      <c r="T18" s="36">
        <f t="shared" si="4"/>
        <v>5015787.7673948156</v>
      </c>
      <c r="U18" s="36">
        <f t="shared" si="4"/>
        <v>5091024.5839057369</v>
      </c>
      <c r="V18" s="36">
        <f t="shared" si="4"/>
        <v>5167389.9526643232</v>
      </c>
      <c r="W18" s="36">
        <f t="shared" si="4"/>
        <v>5244900.8019542871</v>
      </c>
      <c r="X18" s="36">
        <f t="shared" si="4"/>
        <v>5323574.3139836006</v>
      </c>
      <c r="Y18" s="36">
        <f t="shared" si="4"/>
        <v>5403427.9286933551</v>
      </c>
      <c r="Z18" s="36">
        <f t="shared" si="4"/>
        <v>5484479.3476237543</v>
      </c>
      <c r="AA18" s="36">
        <f t="shared" si="4"/>
        <v>5566746.5378381098</v>
      </c>
      <c r="AB18" s="36">
        <f t="shared" si="4"/>
        <v>5650247.7359056808</v>
      </c>
      <c r="AC18" s="43">
        <f>SUM(B18:AB18)</f>
        <v>126557818.17761856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x14ac:dyDescent="0.2">
      <c r="A19" s="12" t="s">
        <v>31</v>
      </c>
      <c r="B19" s="36">
        <f t="shared" ref="B19:AB19" si="5">SUM(B8*$B$23)</f>
        <v>414121.00800000003</v>
      </c>
      <c r="C19" s="36">
        <f t="shared" si="5"/>
        <v>422403.42816000007</v>
      </c>
      <c r="D19" s="36">
        <f t="shared" si="5"/>
        <v>430851.49672320008</v>
      </c>
      <c r="E19" s="36">
        <f t="shared" si="5"/>
        <v>439468.5266576641</v>
      </c>
      <c r="F19" s="36">
        <f t="shared" si="5"/>
        <v>448257.8971908174</v>
      </c>
      <c r="G19" s="36">
        <f t="shared" si="5"/>
        <v>457223.05513463373</v>
      </c>
      <c r="H19" s="36">
        <f t="shared" si="5"/>
        <v>466367.51623732637</v>
      </c>
      <c r="I19" s="36">
        <f t="shared" si="5"/>
        <v>475694.86656207294</v>
      </c>
      <c r="J19" s="36">
        <f t="shared" si="5"/>
        <v>485208.7638933144</v>
      </c>
      <c r="K19" s="36">
        <f t="shared" si="5"/>
        <v>494912.93917118071</v>
      </c>
      <c r="L19" s="36">
        <f t="shared" si="5"/>
        <v>504811.19795460434</v>
      </c>
      <c r="M19" s="36">
        <f t="shared" si="5"/>
        <v>514907.42191369645</v>
      </c>
      <c r="N19" s="36">
        <f t="shared" si="5"/>
        <v>525205.57035197038</v>
      </c>
      <c r="O19" s="36">
        <f t="shared" si="5"/>
        <v>535709.68175900984</v>
      </c>
      <c r="P19" s="36">
        <f t="shared" si="5"/>
        <v>546423.87539418996</v>
      </c>
      <c r="Q19" s="36">
        <f t="shared" si="5"/>
        <v>557352.35290207376</v>
      </c>
      <c r="R19" s="36">
        <f t="shared" si="5"/>
        <v>568499.39996011532</v>
      </c>
      <c r="S19" s="36">
        <f t="shared" si="5"/>
        <v>579869.38795931765</v>
      </c>
      <c r="T19" s="36">
        <f t="shared" si="5"/>
        <v>591466.77571850398</v>
      </c>
      <c r="U19" s="36">
        <f t="shared" si="5"/>
        <v>603296.1112328741</v>
      </c>
      <c r="V19" s="36">
        <f t="shared" si="5"/>
        <v>615362.03345753148</v>
      </c>
      <c r="W19" s="36">
        <f t="shared" si="5"/>
        <v>627669.2741266822</v>
      </c>
      <c r="X19" s="36">
        <f t="shared" si="5"/>
        <v>640222.6596092158</v>
      </c>
      <c r="Y19" s="36">
        <f t="shared" si="5"/>
        <v>653027.11280140013</v>
      </c>
      <c r="Z19" s="36">
        <f t="shared" si="5"/>
        <v>666087.65505742817</v>
      </c>
      <c r="AA19" s="36">
        <f t="shared" si="5"/>
        <v>679409.4081585767</v>
      </c>
      <c r="AB19" s="36">
        <f t="shared" si="5"/>
        <v>692997.59632174822</v>
      </c>
      <c r="AC19" s="43">
        <f>SUM(B19:AB19)</f>
        <v>14636827.012409151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2">
      <c r="A20" s="12" t="s">
        <v>30</v>
      </c>
      <c r="B20" s="36">
        <f t="shared" ref="B20:AB20" si="6">SUM(B11*$B$23)</f>
        <v>383040</v>
      </c>
      <c r="C20" s="36">
        <f t="shared" si="6"/>
        <v>383040</v>
      </c>
      <c r="D20" s="36">
        <f t="shared" si="6"/>
        <v>383040</v>
      </c>
      <c r="E20" s="36">
        <f t="shared" si="6"/>
        <v>383040</v>
      </c>
      <c r="F20" s="36">
        <f t="shared" si="6"/>
        <v>383040</v>
      </c>
      <c r="G20" s="36">
        <f t="shared" si="6"/>
        <v>383040</v>
      </c>
      <c r="H20" s="36">
        <f t="shared" si="6"/>
        <v>383040</v>
      </c>
      <c r="I20" s="36">
        <f t="shared" si="6"/>
        <v>383040</v>
      </c>
      <c r="J20" s="36">
        <f t="shared" si="6"/>
        <v>383040</v>
      </c>
      <c r="K20" s="36">
        <f t="shared" si="6"/>
        <v>383040</v>
      </c>
      <c r="L20" s="36">
        <f t="shared" si="6"/>
        <v>383040</v>
      </c>
      <c r="M20" s="36">
        <f t="shared" si="6"/>
        <v>383040</v>
      </c>
      <c r="N20" s="36">
        <f t="shared" si="6"/>
        <v>383040</v>
      </c>
      <c r="O20" s="36">
        <f t="shared" si="6"/>
        <v>383040</v>
      </c>
      <c r="P20" s="36">
        <f t="shared" si="6"/>
        <v>383040</v>
      </c>
      <c r="Q20" s="36">
        <f t="shared" si="6"/>
        <v>383040</v>
      </c>
      <c r="R20" s="36">
        <f t="shared" si="6"/>
        <v>383040</v>
      </c>
      <c r="S20" s="36">
        <f t="shared" si="6"/>
        <v>383040</v>
      </c>
      <c r="T20" s="36">
        <f t="shared" si="6"/>
        <v>383040</v>
      </c>
      <c r="U20" s="36">
        <f t="shared" si="6"/>
        <v>383040</v>
      </c>
      <c r="V20" s="36">
        <f t="shared" si="6"/>
        <v>383040</v>
      </c>
      <c r="W20" s="36">
        <f t="shared" si="6"/>
        <v>383040</v>
      </c>
      <c r="X20" s="36">
        <f t="shared" si="6"/>
        <v>383040</v>
      </c>
      <c r="Y20" s="36">
        <f t="shared" si="6"/>
        <v>383040</v>
      </c>
      <c r="Z20" s="36">
        <f t="shared" si="6"/>
        <v>383040</v>
      </c>
      <c r="AA20" s="36">
        <f t="shared" si="6"/>
        <v>383040</v>
      </c>
      <c r="AB20" s="36">
        <f t="shared" si="6"/>
        <v>383040</v>
      </c>
      <c r="AC20" s="43">
        <f>SUM(B20:AB20)</f>
        <v>10342080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">
      <c r="A21" s="12" t="s">
        <v>32</v>
      </c>
      <c r="B21" s="36">
        <f>SUM(B12*$B$23)</f>
        <v>143640</v>
      </c>
      <c r="C21" s="36">
        <f t="shared" ref="C21:AB21" si="7">SUM(C12*$B$23)</f>
        <v>143640</v>
      </c>
      <c r="D21" s="36">
        <f t="shared" si="7"/>
        <v>143640</v>
      </c>
      <c r="E21" s="36">
        <f t="shared" si="7"/>
        <v>143640</v>
      </c>
      <c r="F21" s="36">
        <f t="shared" si="7"/>
        <v>143640</v>
      </c>
      <c r="G21" s="36">
        <f t="shared" si="7"/>
        <v>143640</v>
      </c>
      <c r="H21" s="36">
        <f t="shared" si="7"/>
        <v>143640</v>
      </c>
      <c r="I21" s="36">
        <f t="shared" si="7"/>
        <v>143640</v>
      </c>
      <c r="J21" s="36">
        <f t="shared" si="7"/>
        <v>143640</v>
      </c>
      <c r="K21" s="36">
        <f t="shared" si="7"/>
        <v>143640</v>
      </c>
      <c r="L21" s="36">
        <f t="shared" si="7"/>
        <v>143640</v>
      </c>
      <c r="M21" s="36">
        <f t="shared" si="7"/>
        <v>143640</v>
      </c>
      <c r="N21" s="36">
        <f t="shared" si="7"/>
        <v>143640</v>
      </c>
      <c r="O21" s="36">
        <f t="shared" si="7"/>
        <v>143640</v>
      </c>
      <c r="P21" s="36">
        <f t="shared" si="7"/>
        <v>143640</v>
      </c>
      <c r="Q21" s="36">
        <f t="shared" si="7"/>
        <v>143640</v>
      </c>
      <c r="R21" s="36">
        <f t="shared" si="7"/>
        <v>143640</v>
      </c>
      <c r="S21" s="36">
        <f t="shared" si="7"/>
        <v>143640</v>
      </c>
      <c r="T21" s="36">
        <f t="shared" si="7"/>
        <v>143640</v>
      </c>
      <c r="U21" s="36">
        <f t="shared" si="7"/>
        <v>143640</v>
      </c>
      <c r="V21" s="36">
        <f t="shared" si="7"/>
        <v>143640</v>
      </c>
      <c r="W21" s="36">
        <f t="shared" si="7"/>
        <v>143640</v>
      </c>
      <c r="X21" s="36">
        <f t="shared" si="7"/>
        <v>143640</v>
      </c>
      <c r="Y21" s="36">
        <f t="shared" si="7"/>
        <v>143640</v>
      </c>
      <c r="Z21" s="36">
        <f t="shared" si="7"/>
        <v>143640</v>
      </c>
      <c r="AA21" s="36">
        <f t="shared" si="7"/>
        <v>143640</v>
      </c>
      <c r="AB21" s="36">
        <f t="shared" si="7"/>
        <v>143640</v>
      </c>
      <c r="AC21" s="43">
        <f>SUM(B21:AB21)</f>
        <v>3878280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">
      <c r="A22" s="1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5.75" x14ac:dyDescent="0.25">
      <c r="A23" s="15" t="s">
        <v>74</v>
      </c>
      <c r="B23" s="37">
        <v>0.33600000000000002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5.75" x14ac:dyDescent="0.25">
      <c r="A24" s="29" t="s">
        <v>75</v>
      </c>
      <c r="B24" s="74">
        <f t="shared" ref="B24:AC24" si="8">SUM(B18:B21)</f>
        <v>4777435.1872800002</v>
      </c>
      <c r="C24" s="74">
        <f t="shared" si="8"/>
        <v>4843267.1201291997</v>
      </c>
      <c r="D24" s="74">
        <f t="shared" si="8"/>
        <v>4910127.9440719374</v>
      </c>
      <c r="E24" s="74">
        <f t="shared" si="8"/>
        <v>4978033.9207166312</v>
      </c>
      <c r="F24" s="74">
        <f t="shared" si="8"/>
        <v>5047001.5721606696</v>
      </c>
      <c r="G24" s="74">
        <f t="shared" si="8"/>
        <v>5117047.6852290323</v>
      </c>
      <c r="H24" s="74">
        <f t="shared" si="8"/>
        <v>5188189.3157831402</v>
      </c>
      <c r="I24" s="74">
        <f t="shared" si="8"/>
        <v>5260443.7931010742</v>
      </c>
      <c r="J24" s="74">
        <f t="shared" si="8"/>
        <v>5333828.7243304001</v>
      </c>
      <c r="K24" s="74">
        <f t="shared" si="8"/>
        <v>5408361.9990148228</v>
      </c>
      <c r="L24" s="74">
        <f t="shared" si="8"/>
        <v>5484061.7936959006</v>
      </c>
      <c r="M24" s="74">
        <f t="shared" si="8"/>
        <v>5560946.5765911117</v>
      </c>
      <c r="N24" s="74">
        <f t="shared" si="8"/>
        <v>5639035.1123495465</v>
      </c>
      <c r="O24" s="74">
        <f t="shared" si="8"/>
        <v>5718346.4668865493</v>
      </c>
      <c r="P24" s="74">
        <f t="shared" si="8"/>
        <v>5798900.0122986417</v>
      </c>
      <c r="Q24" s="74">
        <f t="shared" si="8"/>
        <v>5880715.4318600912</v>
      </c>
      <c r="R24" s="74">
        <f t="shared" si="8"/>
        <v>5963812.7251025029</v>
      </c>
      <c r="S24" s="74">
        <f t="shared" si="8"/>
        <v>6048212.2129788408</v>
      </c>
      <c r="T24" s="74">
        <f t="shared" si="8"/>
        <v>6133934.5431133192</v>
      </c>
      <c r="U24" s="74">
        <f t="shared" si="8"/>
        <v>6221000.6951386109</v>
      </c>
      <c r="V24" s="74">
        <f t="shared" si="8"/>
        <v>6309431.9861218547</v>
      </c>
      <c r="W24" s="74">
        <f t="shared" si="8"/>
        <v>6399250.0760809695</v>
      </c>
      <c r="X24" s="74">
        <f t="shared" si="8"/>
        <v>6490476.9735928159</v>
      </c>
      <c r="Y24" s="74">
        <f t="shared" si="8"/>
        <v>6583135.0414947551</v>
      </c>
      <c r="Z24" s="74">
        <f t="shared" si="8"/>
        <v>6677247.0026811827</v>
      </c>
      <c r="AA24" s="74">
        <f t="shared" si="8"/>
        <v>6772835.9459966868</v>
      </c>
      <c r="AB24" s="74">
        <f t="shared" si="8"/>
        <v>6869925.3322274294</v>
      </c>
      <c r="AC24" s="61">
        <f t="shared" si="8"/>
        <v>155415005.19002771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3" t="s">
        <v>57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2">
      <c r="A27" s="13" t="s">
        <v>83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2">
      <c r="A28" s="1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5" x14ac:dyDescent="0.25">
      <c r="A29" s="56" t="s">
        <v>61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4.25" x14ac:dyDescent="0.2">
      <c r="A30" s="57" t="s">
        <v>62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x14ac:dyDescent="0.2">
      <c r="A31" s="12" t="s">
        <v>4</v>
      </c>
      <c r="B31" s="36">
        <v>11998310</v>
      </c>
      <c r="C31" s="36">
        <f t="shared" ref="C31:E32" si="9">SUM(B31+B31*0.01)</f>
        <v>12118293.1</v>
      </c>
      <c r="D31" s="36">
        <f t="shared" ref="D31" si="10">SUM(C31+C31*0.01)</f>
        <v>12239476.030999999</v>
      </c>
      <c r="E31" s="36">
        <f t="shared" ref="E31" si="11">SUM(D31+D31*0.01)</f>
        <v>12361870.791309999</v>
      </c>
      <c r="F31" s="36">
        <f t="shared" ref="F31:F32" si="12">SUM(E31+E31*0.01)</f>
        <v>12485489.4992231</v>
      </c>
      <c r="G31" s="36">
        <f t="shared" ref="G31:G32" si="13">SUM(F31+F31*0.01)</f>
        <v>12610344.39421533</v>
      </c>
      <c r="H31" s="36">
        <f t="shared" ref="H31:H32" si="14">SUM(G31+G31*0.01)</f>
        <v>12736447.838157484</v>
      </c>
      <c r="I31" s="36">
        <f t="shared" ref="I31:I32" si="15">SUM(H31+H31*0.01)</f>
        <v>12863812.316539058</v>
      </c>
      <c r="J31" s="36">
        <f t="shared" ref="J31:J32" si="16">SUM(I31+I31*0.01)</f>
        <v>12992450.43970445</v>
      </c>
      <c r="K31" s="36">
        <f t="shared" ref="K31:K32" si="17">SUM(J31+J31*0.01)</f>
        <v>13122374.944101494</v>
      </c>
      <c r="L31" s="36">
        <f t="shared" ref="L31:L32" si="18">SUM(K31+K31*0.01)</f>
        <v>13253598.693542508</v>
      </c>
      <c r="M31" s="36">
        <f t="shared" ref="M31:M32" si="19">SUM(L31+L31*0.01)</f>
        <v>13386134.680477934</v>
      </c>
      <c r="N31" s="36">
        <f t="shared" ref="N31:N32" si="20">SUM(M31+M31*0.01)</f>
        <v>13519996.027282713</v>
      </c>
      <c r="O31" s="36">
        <f t="shared" ref="O31:O32" si="21">SUM(N31+N31*0.01)</f>
        <v>13655195.987555539</v>
      </c>
      <c r="P31" s="36">
        <f t="shared" ref="P31:P32" si="22">SUM(O31+O31*0.01)</f>
        <v>13791747.947431095</v>
      </c>
      <c r="Q31" s="36">
        <f t="shared" ref="Q31:Q32" si="23">SUM(P31+P31*0.01)</f>
        <v>13929665.426905407</v>
      </c>
      <c r="R31" s="36">
        <f t="shared" ref="R31:R32" si="24">SUM(Q31+Q31*0.01)</f>
        <v>14068962.081174461</v>
      </c>
      <c r="S31" s="36">
        <f t="shared" ref="S31:S32" si="25">SUM(R31+R31*0.01)</f>
        <v>14209651.701986207</v>
      </c>
      <c r="T31" s="36">
        <f t="shared" ref="T31:T32" si="26">SUM(S31+S31*0.01)</f>
        <v>14351748.219006069</v>
      </c>
      <c r="U31" s="36">
        <f t="shared" ref="U31:U32" si="27">SUM(T31+T31*0.01)</f>
        <v>14495265.70119613</v>
      </c>
      <c r="V31" s="36">
        <f t="shared" ref="V31:V32" si="28">SUM(U31+U31*0.01)</f>
        <v>14640218.358208092</v>
      </c>
      <c r="W31" s="36">
        <f t="shared" ref="W31:W32" si="29">SUM(V31+V31*0.01)</f>
        <v>14786620.541790172</v>
      </c>
      <c r="X31" s="36">
        <f t="shared" ref="X31:X32" si="30">SUM(W31+W31*0.01)</f>
        <v>14934486.747208074</v>
      </c>
      <c r="Y31" s="36">
        <f t="shared" ref="Y31:Y32" si="31">SUM(X31+X31*0.01)</f>
        <v>15083831.614680154</v>
      </c>
      <c r="Z31" s="36">
        <f t="shared" ref="Z31:Z32" si="32">SUM(Y31+Y31*0.01)</f>
        <v>15234669.930826956</v>
      </c>
      <c r="AA31" s="36">
        <f t="shared" ref="AA31:AA32" si="33">SUM(Z31+Z31*0.01)</f>
        <v>15387016.630135225</v>
      </c>
      <c r="AB31" s="36">
        <f t="shared" ref="AB31:AB32" si="34">SUM(AA31+AA31*0.01)</f>
        <v>15540886.796436578</v>
      </c>
      <c r="AC31" s="45">
        <f>SUM(B31:AB31)</f>
        <v>369798566.44009423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x14ac:dyDescent="0.2">
      <c r="A32" s="12" t="s">
        <v>5</v>
      </c>
      <c r="B32" s="36">
        <v>5999023</v>
      </c>
      <c r="C32" s="36">
        <f t="shared" si="9"/>
        <v>6059013.2300000004</v>
      </c>
      <c r="D32" s="36">
        <f t="shared" si="9"/>
        <v>6119603.3623000002</v>
      </c>
      <c r="E32" s="36">
        <f t="shared" si="9"/>
        <v>6180799.3959229998</v>
      </c>
      <c r="F32" s="36">
        <f t="shared" si="12"/>
        <v>6242607.3898822302</v>
      </c>
      <c r="G32" s="36">
        <f t="shared" si="13"/>
        <v>6305033.4637810523</v>
      </c>
      <c r="H32" s="36">
        <f t="shared" si="14"/>
        <v>6368083.7984188627</v>
      </c>
      <c r="I32" s="36">
        <f t="shared" si="15"/>
        <v>6431764.6364030512</v>
      </c>
      <c r="J32" s="36">
        <f t="shared" si="16"/>
        <v>6496082.2827670816</v>
      </c>
      <c r="K32" s="36">
        <f t="shared" si="17"/>
        <v>6561043.1055947524</v>
      </c>
      <c r="L32" s="36">
        <f t="shared" si="18"/>
        <v>6626653.5366506996</v>
      </c>
      <c r="M32" s="36">
        <f t="shared" si="19"/>
        <v>6692920.0720172068</v>
      </c>
      <c r="N32" s="36">
        <f t="shared" si="20"/>
        <v>6759849.2727373792</v>
      </c>
      <c r="O32" s="36">
        <f t="shared" si="21"/>
        <v>6827447.7654647529</v>
      </c>
      <c r="P32" s="36">
        <f t="shared" si="22"/>
        <v>6895722.2431194</v>
      </c>
      <c r="Q32" s="36">
        <f t="shared" si="23"/>
        <v>6964679.465550594</v>
      </c>
      <c r="R32" s="36">
        <f t="shared" si="24"/>
        <v>7034326.2602060996</v>
      </c>
      <c r="S32" s="36">
        <f t="shared" si="25"/>
        <v>7104669.5228081606</v>
      </c>
      <c r="T32" s="36">
        <f t="shared" si="26"/>
        <v>7175716.2180362418</v>
      </c>
      <c r="U32" s="36">
        <f t="shared" si="27"/>
        <v>7247473.3802166041</v>
      </c>
      <c r="V32" s="36">
        <f t="shared" si="28"/>
        <v>7319948.1140187699</v>
      </c>
      <c r="W32" s="36">
        <f t="shared" si="29"/>
        <v>7393147.5951589579</v>
      </c>
      <c r="X32" s="36">
        <f t="shared" si="30"/>
        <v>7467079.0711105475</v>
      </c>
      <c r="Y32" s="36">
        <f t="shared" si="31"/>
        <v>7541749.8618216533</v>
      </c>
      <c r="Z32" s="36">
        <f t="shared" si="32"/>
        <v>7617167.3604398696</v>
      </c>
      <c r="AA32" s="36">
        <f t="shared" si="33"/>
        <v>7693339.0340442685</v>
      </c>
      <c r="AB32" s="36">
        <f t="shared" si="34"/>
        <v>7770272.4243847113</v>
      </c>
      <c r="AC32" s="45">
        <f>SUM(B32:AB32)</f>
        <v>184895214.86285594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x14ac:dyDescent="0.2">
      <c r="A33" s="22" t="s">
        <v>6</v>
      </c>
      <c r="B33" s="36">
        <v>2000000</v>
      </c>
      <c r="C33" s="36">
        <v>2000000</v>
      </c>
      <c r="D33" s="36">
        <v>2000000</v>
      </c>
      <c r="E33" s="36">
        <v>2000000</v>
      </c>
      <c r="F33" s="36">
        <v>2000000</v>
      </c>
      <c r="G33" s="36">
        <v>2000000</v>
      </c>
      <c r="H33" s="36">
        <v>2000000</v>
      </c>
      <c r="I33" s="36">
        <v>2000000</v>
      </c>
      <c r="J33" s="36">
        <v>2000000</v>
      </c>
      <c r="K33" s="36">
        <v>2000000</v>
      </c>
      <c r="L33" s="36">
        <v>2000000</v>
      </c>
      <c r="M33" s="36">
        <v>2000000</v>
      </c>
      <c r="N33" s="36">
        <v>2000000</v>
      </c>
      <c r="O33" s="36">
        <v>2000000</v>
      </c>
      <c r="P33" s="36">
        <v>2000000</v>
      </c>
      <c r="Q33" s="36">
        <v>2000000</v>
      </c>
      <c r="R33" s="36">
        <v>2000000</v>
      </c>
      <c r="S33" s="36">
        <v>2000000</v>
      </c>
      <c r="T33" s="36">
        <v>2000000</v>
      </c>
      <c r="U33" s="36">
        <v>2000000</v>
      </c>
      <c r="V33" s="36">
        <v>2000000</v>
      </c>
      <c r="W33" s="36">
        <v>2000000</v>
      </c>
      <c r="X33" s="36">
        <v>2000000</v>
      </c>
      <c r="Y33" s="36">
        <v>2000000</v>
      </c>
      <c r="Z33" s="36">
        <v>2000000</v>
      </c>
      <c r="AA33" s="36">
        <v>2000000</v>
      </c>
      <c r="AB33" s="36">
        <v>2000000</v>
      </c>
      <c r="AC33" s="45">
        <f>SUM(B33:AB33)</f>
        <v>54000000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4.25" x14ac:dyDescent="0.2">
      <c r="A34" s="58" t="s">
        <v>63</v>
      </c>
      <c r="B34" s="38">
        <f>SUM(B31:B33)</f>
        <v>19997333</v>
      </c>
      <c r="C34" s="38">
        <f>SUM(C31:C33)</f>
        <v>20177306.329999998</v>
      </c>
      <c r="D34" s="38">
        <f>SUM(D31:D33)</f>
        <v>20359079.393300001</v>
      </c>
      <c r="E34" s="38">
        <f t="shared" ref="E34:AB34" si="35">SUM(E31:E33)</f>
        <v>20542670.187233001</v>
      </c>
      <c r="F34" s="38">
        <f t="shared" si="35"/>
        <v>20728096.889105331</v>
      </c>
      <c r="G34" s="38">
        <f t="shared" si="35"/>
        <v>20915377.857996382</v>
      </c>
      <c r="H34" s="38">
        <f t="shared" si="35"/>
        <v>21104531.636576347</v>
      </c>
      <c r="I34" s="38">
        <f t="shared" si="35"/>
        <v>21295576.952942111</v>
      </c>
      <c r="J34" s="38">
        <f t="shared" si="35"/>
        <v>21488532.722471531</v>
      </c>
      <c r="K34" s="38">
        <f t="shared" si="35"/>
        <v>21683418.049696244</v>
      </c>
      <c r="L34" s="38">
        <f t="shared" si="35"/>
        <v>21880252.230193209</v>
      </c>
      <c r="M34" s="38">
        <f t="shared" si="35"/>
        <v>22079054.75249514</v>
      </c>
      <c r="N34" s="38">
        <f t="shared" si="35"/>
        <v>22279845.300020091</v>
      </c>
      <c r="O34" s="38">
        <f t="shared" si="35"/>
        <v>22482643.753020294</v>
      </c>
      <c r="P34" s="38">
        <f t="shared" si="35"/>
        <v>22687470.190550495</v>
      </c>
      <c r="Q34" s="38">
        <f t="shared" si="35"/>
        <v>22894344.892456003</v>
      </c>
      <c r="R34" s="38">
        <f t="shared" si="35"/>
        <v>23103288.341380559</v>
      </c>
      <c r="S34" s="38">
        <f t="shared" si="35"/>
        <v>23314321.224794365</v>
      </c>
      <c r="T34" s="38">
        <f t="shared" si="35"/>
        <v>23527464.437042311</v>
      </c>
      <c r="U34" s="38">
        <f t="shared" si="35"/>
        <v>23742739.081412733</v>
      </c>
      <c r="V34" s="38">
        <f t="shared" si="35"/>
        <v>23960166.472226862</v>
      </c>
      <c r="W34" s="38">
        <f t="shared" si="35"/>
        <v>24179768.136949129</v>
      </c>
      <c r="X34" s="38">
        <f t="shared" si="35"/>
        <v>24401565.81831862</v>
      </c>
      <c r="Y34" s="38">
        <f t="shared" si="35"/>
        <v>24625581.476501808</v>
      </c>
      <c r="Z34" s="38">
        <f t="shared" si="35"/>
        <v>24851837.291266825</v>
      </c>
      <c r="AA34" s="38">
        <f t="shared" si="35"/>
        <v>25080355.664179493</v>
      </c>
      <c r="AB34" s="38">
        <f t="shared" si="35"/>
        <v>25311159.220821291</v>
      </c>
      <c r="AC34" s="50">
        <f>SUM(B34:AB34)</f>
        <v>608693781.30295002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5" x14ac:dyDescent="0.25">
      <c r="A35" s="1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2">
      <c r="A36" s="13" t="s">
        <v>64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33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2">
      <c r="A37" s="13" t="s">
        <v>84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33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2">
      <c r="A38" s="13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33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4.25" x14ac:dyDescent="0.2">
      <c r="A39" s="57" t="s">
        <v>26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49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55" t="s">
        <v>25</v>
      </c>
      <c r="B40" s="43">
        <v>2363501</v>
      </c>
      <c r="C40" s="43">
        <v>2373740</v>
      </c>
      <c r="D40" s="43">
        <v>2384081</v>
      </c>
      <c r="E40" s="43">
        <v>2394526</v>
      </c>
      <c r="F40" s="43">
        <v>2405075</v>
      </c>
      <c r="G40" s="43">
        <f>SUM(F40+F40*0.0045)</f>
        <v>2415897.8374999999</v>
      </c>
      <c r="H40" s="43">
        <f t="shared" ref="H40:AB40" si="36">SUM(G40+G40*0.0045)</f>
        <v>2426769.3777687498</v>
      </c>
      <c r="I40" s="43">
        <f t="shared" si="36"/>
        <v>2437689.8399687093</v>
      </c>
      <c r="J40" s="43">
        <f t="shared" si="36"/>
        <v>2448659.4442485683</v>
      </c>
      <c r="K40" s="43">
        <f t="shared" si="36"/>
        <v>2459678.411747687</v>
      </c>
      <c r="L40" s="43">
        <f t="shared" si="36"/>
        <v>2470746.9646005514</v>
      </c>
      <c r="M40" s="43">
        <f t="shared" si="36"/>
        <v>2481865.3259412539</v>
      </c>
      <c r="N40" s="43">
        <f t="shared" si="36"/>
        <v>2493033.7199079897</v>
      </c>
      <c r="O40" s="43">
        <f t="shared" si="36"/>
        <v>2504252.3716475759</v>
      </c>
      <c r="P40" s="43">
        <f t="shared" si="36"/>
        <v>2515521.5073199901</v>
      </c>
      <c r="Q40" s="43">
        <f t="shared" si="36"/>
        <v>2526841.3541029301</v>
      </c>
      <c r="R40" s="43">
        <f t="shared" si="36"/>
        <v>2538212.1401963932</v>
      </c>
      <c r="S40" s="43">
        <f t="shared" si="36"/>
        <v>2549634.0948272771</v>
      </c>
      <c r="T40" s="43">
        <f t="shared" si="36"/>
        <v>2561107.4482539999</v>
      </c>
      <c r="U40" s="43">
        <f t="shared" si="36"/>
        <v>2572632.4317711429</v>
      </c>
      <c r="V40" s="43">
        <f t="shared" si="36"/>
        <v>2584209.2777141132</v>
      </c>
      <c r="W40" s="43">
        <f t="shared" si="36"/>
        <v>2595838.2194638266</v>
      </c>
      <c r="X40" s="43">
        <f t="shared" si="36"/>
        <v>2607519.4914514138</v>
      </c>
      <c r="Y40" s="43">
        <f t="shared" si="36"/>
        <v>2619253.329162945</v>
      </c>
      <c r="Z40" s="43">
        <f t="shared" si="36"/>
        <v>2631039.9691441781</v>
      </c>
      <c r="AA40" s="43">
        <f t="shared" si="36"/>
        <v>2642879.6490053269</v>
      </c>
      <c r="AB40" s="43">
        <f t="shared" si="36"/>
        <v>2654772.6074258508</v>
      </c>
      <c r="AC40" s="43">
        <f t="shared" ref="AC40:AC45" si="37">SUM(B40:AB40)</f>
        <v>67658977.813170463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">
      <c r="A41" s="22" t="s">
        <v>16</v>
      </c>
      <c r="B41" s="43">
        <v>250000</v>
      </c>
      <c r="C41" s="43">
        <v>250000</v>
      </c>
      <c r="D41" s="43">
        <v>250000</v>
      </c>
      <c r="E41" s="43">
        <v>250000</v>
      </c>
      <c r="F41" s="43">
        <v>250000</v>
      </c>
      <c r="G41" s="43">
        <v>250000</v>
      </c>
      <c r="H41" s="43">
        <v>250000</v>
      </c>
      <c r="I41" s="43">
        <v>250000</v>
      </c>
      <c r="J41" s="43">
        <v>250000</v>
      </c>
      <c r="K41" s="43">
        <v>250000</v>
      </c>
      <c r="L41" s="43">
        <v>250000</v>
      </c>
      <c r="M41" s="43">
        <v>250000</v>
      </c>
      <c r="N41" s="43">
        <v>250000</v>
      </c>
      <c r="O41" s="43">
        <v>250000</v>
      </c>
      <c r="P41" s="43">
        <v>250000</v>
      </c>
      <c r="Q41" s="43">
        <v>250000</v>
      </c>
      <c r="R41" s="43">
        <v>250000</v>
      </c>
      <c r="S41" s="43">
        <v>250000</v>
      </c>
      <c r="T41" s="43">
        <v>250000</v>
      </c>
      <c r="U41" s="43">
        <v>250000</v>
      </c>
      <c r="V41" s="43">
        <v>250000</v>
      </c>
      <c r="W41" s="43">
        <v>250000</v>
      </c>
      <c r="X41" s="43">
        <v>250000</v>
      </c>
      <c r="Y41" s="43">
        <v>250000</v>
      </c>
      <c r="Z41" s="43">
        <v>250000</v>
      </c>
      <c r="AA41" s="43">
        <v>250000</v>
      </c>
      <c r="AB41" s="43">
        <v>250000</v>
      </c>
      <c r="AC41" s="43">
        <f t="shared" si="37"/>
        <v>6750000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2">
      <c r="A42" s="22" t="s">
        <v>24</v>
      </c>
      <c r="B42" s="43">
        <v>2983251</v>
      </c>
      <c r="C42" s="43">
        <v>2983251</v>
      </c>
      <c r="D42" s="43">
        <v>2983251</v>
      </c>
      <c r="E42" s="43">
        <v>2983251</v>
      </c>
      <c r="F42" s="43">
        <v>2983251</v>
      </c>
      <c r="G42" s="43">
        <v>2983251</v>
      </c>
      <c r="H42" s="43">
        <v>2983251</v>
      </c>
      <c r="I42" s="43">
        <v>2983251</v>
      </c>
      <c r="J42" s="43">
        <v>2983251</v>
      </c>
      <c r="K42" s="43">
        <v>2983251</v>
      </c>
      <c r="L42" s="43">
        <v>2983251</v>
      </c>
      <c r="M42" s="43">
        <v>2983251</v>
      </c>
      <c r="N42" s="43">
        <v>2983251</v>
      </c>
      <c r="O42" s="43">
        <v>2983251</v>
      </c>
      <c r="P42" s="43">
        <v>2983251</v>
      </c>
      <c r="Q42" s="43">
        <v>2983251</v>
      </c>
      <c r="R42" s="43">
        <v>2983251</v>
      </c>
      <c r="S42" s="43">
        <v>2983251</v>
      </c>
      <c r="T42" s="43">
        <v>2983251</v>
      </c>
      <c r="U42" s="43">
        <v>2983251</v>
      </c>
      <c r="V42" s="43">
        <v>2983251</v>
      </c>
      <c r="W42" s="43">
        <v>2983251</v>
      </c>
      <c r="X42" s="43">
        <v>2983251</v>
      </c>
      <c r="Y42" s="43">
        <v>2983251</v>
      </c>
      <c r="Z42" s="43">
        <v>2983251</v>
      </c>
      <c r="AA42" s="43">
        <v>2983251</v>
      </c>
      <c r="AB42" s="43">
        <v>2983251</v>
      </c>
      <c r="AC42" s="43">
        <f t="shared" si="37"/>
        <v>80547777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2">
      <c r="A43" s="22" t="s">
        <v>76</v>
      </c>
      <c r="B43" s="43">
        <f>951808+486567</f>
        <v>1438375</v>
      </c>
      <c r="C43" s="43">
        <f t="shared" ref="C43:AB43" si="38">951808+486567</f>
        <v>1438375</v>
      </c>
      <c r="D43" s="43">
        <f t="shared" si="38"/>
        <v>1438375</v>
      </c>
      <c r="E43" s="43">
        <f t="shared" si="38"/>
        <v>1438375</v>
      </c>
      <c r="F43" s="43">
        <f t="shared" si="38"/>
        <v>1438375</v>
      </c>
      <c r="G43" s="43">
        <f t="shared" si="38"/>
        <v>1438375</v>
      </c>
      <c r="H43" s="43">
        <f t="shared" si="38"/>
        <v>1438375</v>
      </c>
      <c r="I43" s="43">
        <f t="shared" si="38"/>
        <v>1438375</v>
      </c>
      <c r="J43" s="43">
        <f t="shared" si="38"/>
        <v>1438375</v>
      </c>
      <c r="K43" s="43">
        <f t="shared" si="38"/>
        <v>1438375</v>
      </c>
      <c r="L43" s="43">
        <f t="shared" si="38"/>
        <v>1438375</v>
      </c>
      <c r="M43" s="43">
        <f t="shared" si="38"/>
        <v>1438375</v>
      </c>
      <c r="N43" s="43">
        <f t="shared" si="38"/>
        <v>1438375</v>
      </c>
      <c r="O43" s="43">
        <f t="shared" si="38"/>
        <v>1438375</v>
      </c>
      <c r="P43" s="43">
        <f t="shared" si="38"/>
        <v>1438375</v>
      </c>
      <c r="Q43" s="43">
        <f t="shared" si="38"/>
        <v>1438375</v>
      </c>
      <c r="R43" s="43">
        <f t="shared" si="38"/>
        <v>1438375</v>
      </c>
      <c r="S43" s="43">
        <f t="shared" si="38"/>
        <v>1438375</v>
      </c>
      <c r="T43" s="43">
        <f t="shared" si="38"/>
        <v>1438375</v>
      </c>
      <c r="U43" s="43">
        <f t="shared" si="38"/>
        <v>1438375</v>
      </c>
      <c r="V43" s="43">
        <f t="shared" si="38"/>
        <v>1438375</v>
      </c>
      <c r="W43" s="43">
        <f t="shared" si="38"/>
        <v>1438375</v>
      </c>
      <c r="X43" s="43">
        <f t="shared" si="38"/>
        <v>1438375</v>
      </c>
      <c r="Y43" s="43">
        <f t="shared" si="38"/>
        <v>1438375</v>
      </c>
      <c r="Z43" s="43">
        <f t="shared" si="38"/>
        <v>1438375</v>
      </c>
      <c r="AA43" s="43">
        <f t="shared" si="38"/>
        <v>1438375</v>
      </c>
      <c r="AB43" s="43">
        <f t="shared" si="38"/>
        <v>1438375</v>
      </c>
      <c r="AC43" s="43">
        <f t="shared" si="37"/>
        <v>38836125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2">
      <c r="A44" s="22" t="s">
        <v>60</v>
      </c>
      <c r="B44" s="36">
        <v>125000</v>
      </c>
      <c r="C44" s="36">
        <v>125000</v>
      </c>
      <c r="D44" s="36">
        <v>125000</v>
      </c>
      <c r="E44" s="36">
        <v>125000</v>
      </c>
      <c r="F44" s="36">
        <v>125000</v>
      </c>
      <c r="G44" s="36">
        <v>125000</v>
      </c>
      <c r="H44" s="36">
        <v>125000</v>
      </c>
      <c r="I44" s="36">
        <v>125000</v>
      </c>
      <c r="J44" s="36">
        <v>125000</v>
      </c>
      <c r="K44" s="36">
        <v>125000</v>
      </c>
      <c r="L44" s="36">
        <v>125000</v>
      </c>
      <c r="M44" s="36">
        <v>125000</v>
      </c>
      <c r="N44" s="36">
        <v>125000</v>
      </c>
      <c r="O44" s="36">
        <v>125000</v>
      </c>
      <c r="P44" s="36">
        <v>125000</v>
      </c>
      <c r="Q44" s="36">
        <v>125000</v>
      </c>
      <c r="R44" s="36">
        <v>125000</v>
      </c>
      <c r="S44" s="36">
        <v>125000</v>
      </c>
      <c r="T44" s="36">
        <v>125000</v>
      </c>
      <c r="U44" s="36">
        <v>125000</v>
      </c>
      <c r="V44" s="36">
        <v>125000</v>
      </c>
      <c r="W44" s="36">
        <v>125000</v>
      </c>
      <c r="X44" s="36">
        <v>125000</v>
      </c>
      <c r="Y44" s="36">
        <v>125000</v>
      </c>
      <c r="Z44" s="36">
        <v>125000</v>
      </c>
      <c r="AA44" s="36">
        <v>125000</v>
      </c>
      <c r="AB44" s="36">
        <v>125000</v>
      </c>
      <c r="AC44" s="43">
        <f t="shared" si="37"/>
        <v>3375000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4.25" x14ac:dyDescent="0.2">
      <c r="A45" s="59" t="s">
        <v>17</v>
      </c>
      <c r="B45" s="60">
        <f>SUM(B40:B44)</f>
        <v>7160127</v>
      </c>
      <c r="C45" s="60">
        <f>SUM(C40:C44)</f>
        <v>7170366</v>
      </c>
      <c r="D45" s="60">
        <f>SUM(D40:D44)</f>
        <v>7180707</v>
      </c>
      <c r="E45" s="60">
        <f>SUM(E40:E44)</f>
        <v>7191152</v>
      </c>
      <c r="F45" s="60">
        <f t="shared" ref="F45:AB45" si="39">SUM(F40:F44)</f>
        <v>7201701</v>
      </c>
      <c r="G45" s="60">
        <f t="shared" si="39"/>
        <v>7212523.8375000004</v>
      </c>
      <c r="H45" s="60">
        <f t="shared" si="39"/>
        <v>7223395.3777687494</v>
      </c>
      <c r="I45" s="60">
        <f t="shared" si="39"/>
        <v>7234315.8399687093</v>
      </c>
      <c r="J45" s="60">
        <f t="shared" si="39"/>
        <v>7245285.4442485683</v>
      </c>
      <c r="K45" s="60">
        <f t="shared" si="39"/>
        <v>7256304.4117476866</v>
      </c>
      <c r="L45" s="60">
        <f t="shared" si="39"/>
        <v>7267372.9646005519</v>
      </c>
      <c r="M45" s="60">
        <f t="shared" si="39"/>
        <v>7278491.3259412535</v>
      </c>
      <c r="N45" s="60">
        <f t="shared" si="39"/>
        <v>7289659.7199079897</v>
      </c>
      <c r="O45" s="60">
        <f t="shared" si="39"/>
        <v>7300878.3716475759</v>
      </c>
      <c r="P45" s="60">
        <f t="shared" si="39"/>
        <v>7312147.5073199905</v>
      </c>
      <c r="Q45" s="60">
        <f t="shared" si="39"/>
        <v>7323467.3541029301</v>
      </c>
      <c r="R45" s="60">
        <f t="shared" si="39"/>
        <v>7334838.1401963932</v>
      </c>
      <c r="S45" s="60">
        <f t="shared" si="39"/>
        <v>7346260.0948272776</v>
      </c>
      <c r="T45" s="60">
        <f t="shared" si="39"/>
        <v>7357733.4482540004</v>
      </c>
      <c r="U45" s="60">
        <f t="shared" si="39"/>
        <v>7369258.4317711424</v>
      </c>
      <c r="V45" s="60">
        <f t="shared" si="39"/>
        <v>7380835.2777141128</v>
      </c>
      <c r="W45" s="60">
        <f t="shared" si="39"/>
        <v>7392464.2194638271</v>
      </c>
      <c r="X45" s="60">
        <f t="shared" si="39"/>
        <v>7404145.4914514143</v>
      </c>
      <c r="Y45" s="60">
        <f t="shared" si="39"/>
        <v>7415879.329162945</v>
      </c>
      <c r="Z45" s="60">
        <f t="shared" si="39"/>
        <v>7427665.9691441786</v>
      </c>
      <c r="AA45" s="60">
        <f t="shared" si="39"/>
        <v>7439505.6490053274</v>
      </c>
      <c r="AB45" s="60">
        <f t="shared" si="39"/>
        <v>7451398.6074258508</v>
      </c>
      <c r="AC45" s="60">
        <f t="shared" si="37"/>
        <v>197167879.81317043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2">
      <c r="A46" s="1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49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5.75" x14ac:dyDescent="0.25">
      <c r="A47" s="18" t="s">
        <v>27</v>
      </c>
      <c r="B47" s="41">
        <f>SUM(B34+B45)</f>
        <v>27157460</v>
      </c>
      <c r="C47" s="41">
        <f t="shared" ref="C47:AB47" si="40">SUM(C34+C45)</f>
        <v>27347672.329999998</v>
      </c>
      <c r="D47" s="41">
        <f t="shared" si="40"/>
        <v>27539786.393300001</v>
      </c>
      <c r="E47" s="41">
        <f t="shared" si="40"/>
        <v>27733822.187233001</v>
      </c>
      <c r="F47" s="41">
        <f t="shared" si="40"/>
        <v>27929797.889105331</v>
      </c>
      <c r="G47" s="41">
        <f t="shared" si="40"/>
        <v>28127901.69549638</v>
      </c>
      <c r="H47" s="41">
        <f t="shared" si="40"/>
        <v>28327927.014345095</v>
      </c>
      <c r="I47" s="41">
        <f t="shared" si="40"/>
        <v>28529892.792910822</v>
      </c>
      <c r="J47" s="41">
        <f t="shared" si="40"/>
        <v>28733818.1667201</v>
      </c>
      <c r="K47" s="41">
        <f t="shared" si="40"/>
        <v>28939722.461443931</v>
      </c>
      <c r="L47" s="41">
        <f t="shared" si="40"/>
        <v>29147625.194793761</v>
      </c>
      <c r="M47" s="41">
        <f t="shared" si="40"/>
        <v>29357546.078436393</v>
      </c>
      <c r="N47" s="41">
        <f t="shared" si="40"/>
        <v>29569505.019928083</v>
      </c>
      <c r="O47" s="41">
        <f t="shared" si="40"/>
        <v>29783522.124667868</v>
      </c>
      <c r="P47" s="41">
        <f t="shared" si="40"/>
        <v>29999617.697870485</v>
      </c>
      <c r="Q47" s="41">
        <f t="shared" si="40"/>
        <v>30217812.246558934</v>
      </c>
      <c r="R47" s="41">
        <f t="shared" si="40"/>
        <v>30438126.481576953</v>
      </c>
      <c r="S47" s="41">
        <f t="shared" si="40"/>
        <v>30660581.319621645</v>
      </c>
      <c r="T47" s="41">
        <f t="shared" si="40"/>
        <v>30885197.885296311</v>
      </c>
      <c r="U47" s="41">
        <f t="shared" si="40"/>
        <v>31111997.513183877</v>
      </c>
      <c r="V47" s="41">
        <f t="shared" si="40"/>
        <v>31341001.749940977</v>
      </c>
      <c r="W47" s="41">
        <f t="shared" si="40"/>
        <v>31572232.356412955</v>
      </c>
      <c r="X47" s="41">
        <f t="shared" si="40"/>
        <v>31805711.309770033</v>
      </c>
      <c r="Y47" s="41">
        <f t="shared" si="40"/>
        <v>32041460.805664752</v>
      </c>
      <c r="Z47" s="41">
        <f t="shared" si="40"/>
        <v>32279503.260411002</v>
      </c>
      <c r="AA47" s="41">
        <f t="shared" si="40"/>
        <v>32519861.31318482</v>
      </c>
      <c r="AB47" s="41">
        <f t="shared" si="40"/>
        <v>32762557.828247141</v>
      </c>
      <c r="AC47" s="61">
        <f>SUM(B47:AB47)</f>
        <v>805861661.11612082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5" x14ac:dyDescent="0.25">
      <c r="A48" s="13" t="s">
        <v>77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6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5.75" x14ac:dyDescent="0.25">
      <c r="A49" s="1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6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2">
      <c r="A50" s="1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49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8.75" x14ac:dyDescent="0.3">
      <c r="A51" s="26" t="s">
        <v>68</v>
      </c>
      <c r="B51" s="63">
        <f>SUM(B47+B24)</f>
        <v>31934895.187279999</v>
      </c>
      <c r="C51" s="63">
        <f t="shared" ref="C51:AB51" si="41">SUM(C47+C24)</f>
        <v>32190939.450129196</v>
      </c>
      <c r="D51" s="63">
        <f t="shared" si="41"/>
        <v>32449914.337371938</v>
      </c>
      <c r="E51" s="63">
        <f t="shared" si="41"/>
        <v>32711856.107949633</v>
      </c>
      <c r="F51" s="63">
        <f t="shared" si="41"/>
        <v>32976799.461266</v>
      </c>
      <c r="G51" s="63">
        <f t="shared" si="41"/>
        <v>33244949.380725414</v>
      </c>
      <c r="H51" s="63">
        <f t="shared" si="41"/>
        <v>33516116.330128234</v>
      </c>
      <c r="I51" s="63">
        <f t="shared" si="41"/>
        <v>33790336.586011894</v>
      </c>
      <c r="J51" s="63">
        <f t="shared" si="41"/>
        <v>34067646.891050503</v>
      </c>
      <c r="K51" s="63">
        <f t="shared" si="41"/>
        <v>34348084.460458755</v>
      </c>
      <c r="L51" s="63">
        <f t="shared" si="41"/>
        <v>34631686.988489658</v>
      </c>
      <c r="M51" s="63">
        <f t="shared" si="41"/>
        <v>34918492.655027509</v>
      </c>
      <c r="N51" s="63">
        <f t="shared" si="41"/>
        <v>35208540.13227763</v>
      </c>
      <c r="O51" s="63">
        <f t="shared" si="41"/>
        <v>35501868.591554418</v>
      </c>
      <c r="P51" s="63">
        <f t="shared" si="41"/>
        <v>35798517.710169129</v>
      </c>
      <c r="Q51" s="63">
        <f t="shared" si="41"/>
        <v>36098527.678419024</v>
      </c>
      <c r="R51" s="63">
        <f t="shared" si="41"/>
        <v>36401939.206679456</v>
      </c>
      <c r="S51" s="63">
        <f t="shared" si="41"/>
        <v>36708793.532600485</v>
      </c>
      <c r="T51" s="63">
        <f t="shared" si="41"/>
        <v>37019132.428409629</v>
      </c>
      <c r="U51" s="63">
        <f t="shared" si="41"/>
        <v>37332998.208322488</v>
      </c>
      <c r="V51" s="63">
        <f t="shared" si="41"/>
        <v>37650433.736062832</v>
      </c>
      <c r="W51" s="63">
        <f t="shared" si="41"/>
        <v>37971482.432493925</v>
      </c>
      <c r="X51" s="63">
        <f t="shared" si="41"/>
        <v>38296188.283362851</v>
      </c>
      <c r="Y51" s="63">
        <f t="shared" si="41"/>
        <v>38624595.847159505</v>
      </c>
      <c r="Z51" s="63">
        <f t="shared" si="41"/>
        <v>38956750.263092183</v>
      </c>
      <c r="AA51" s="63">
        <f t="shared" si="41"/>
        <v>39292697.259181507</v>
      </c>
      <c r="AB51" s="63">
        <f t="shared" si="41"/>
        <v>39632483.160474569</v>
      </c>
      <c r="AC51" s="48">
        <f>SUM(B51:AB51)</f>
        <v>961276666.30614841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8.75" x14ac:dyDescent="0.3">
      <c r="A52" s="27" t="s">
        <v>67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5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2">
      <c r="A53" s="8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x14ac:dyDescent="0.2">
      <c r="A54" s="20" t="s">
        <v>70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">
      <c r="A55" s="4" t="s">
        <v>0</v>
      </c>
      <c r="B55" s="72">
        <f>SUM(B86)</f>
        <v>13781466</v>
      </c>
      <c r="C55" s="72">
        <f>SUM(C86)</f>
        <v>8679514</v>
      </c>
      <c r="D55" s="72">
        <f>SUM(D86)</f>
        <v>4355714</v>
      </c>
      <c r="E55" s="72">
        <f>SUM(E86)</f>
        <v>4562214</v>
      </c>
      <c r="F55" s="72">
        <f t="shared" ref="F55:H55" si="42">SUM(F86)</f>
        <v>6168914</v>
      </c>
      <c r="G55" s="72">
        <f t="shared" si="42"/>
        <v>6168914</v>
      </c>
      <c r="H55" s="72">
        <f t="shared" si="42"/>
        <v>6168914</v>
      </c>
      <c r="I55" s="72">
        <f t="shared" ref="I55:AB55" si="43">SUM(I86)</f>
        <v>6168914</v>
      </c>
      <c r="J55" s="72">
        <f t="shared" si="43"/>
        <v>6168914</v>
      </c>
      <c r="K55" s="72">
        <f t="shared" si="43"/>
        <v>6168914</v>
      </c>
      <c r="L55" s="72">
        <f t="shared" si="43"/>
        <v>6168914</v>
      </c>
      <c r="M55" s="72">
        <f t="shared" si="43"/>
        <v>6168914</v>
      </c>
      <c r="N55" s="72">
        <f t="shared" si="43"/>
        <v>6168914</v>
      </c>
      <c r="O55" s="72">
        <f t="shared" si="43"/>
        <v>6168914</v>
      </c>
      <c r="P55" s="72">
        <f t="shared" si="43"/>
        <v>6168914</v>
      </c>
      <c r="Q55" s="72">
        <f t="shared" si="43"/>
        <v>6168914</v>
      </c>
      <c r="R55" s="72">
        <f t="shared" si="43"/>
        <v>6168914</v>
      </c>
      <c r="S55" s="72">
        <f t="shared" si="43"/>
        <v>6168914</v>
      </c>
      <c r="T55" s="72">
        <f t="shared" si="43"/>
        <v>6168914</v>
      </c>
      <c r="U55" s="72">
        <f t="shared" si="43"/>
        <v>6168914</v>
      </c>
      <c r="V55" s="72">
        <f t="shared" si="43"/>
        <v>6168914</v>
      </c>
      <c r="W55" s="72">
        <f t="shared" si="43"/>
        <v>6168914</v>
      </c>
      <c r="X55" s="72">
        <f t="shared" si="43"/>
        <v>6168914</v>
      </c>
      <c r="Y55" s="72">
        <f t="shared" si="43"/>
        <v>6168914</v>
      </c>
      <c r="Z55" s="72">
        <f t="shared" si="43"/>
        <v>6168914</v>
      </c>
      <c r="AA55" s="72">
        <f t="shared" si="43"/>
        <v>6168914</v>
      </c>
      <c r="AB55" s="72">
        <f t="shared" si="43"/>
        <v>6168914</v>
      </c>
      <c r="AC55" s="71">
        <f t="shared" ref="AC55:AC60" si="44">SUM(B55:AB55)</f>
        <v>173263930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2">
      <c r="A56" s="4" t="s">
        <v>20</v>
      </c>
      <c r="B56" s="34">
        <f>SUM(B64)</f>
        <v>1980000</v>
      </c>
      <c r="C56" s="34">
        <f t="shared" ref="C56:AB56" si="45">SUM(C64)</f>
        <v>1980000</v>
      </c>
      <c r="D56" s="34">
        <f t="shared" si="45"/>
        <v>1980000</v>
      </c>
      <c r="E56" s="34">
        <f t="shared" si="45"/>
        <v>1980000</v>
      </c>
      <c r="F56" s="34">
        <f t="shared" si="45"/>
        <v>1980000</v>
      </c>
      <c r="G56" s="34">
        <f t="shared" si="45"/>
        <v>1980000</v>
      </c>
      <c r="H56" s="34">
        <f t="shared" si="45"/>
        <v>1980000</v>
      </c>
      <c r="I56" s="34">
        <f t="shared" si="45"/>
        <v>1980000</v>
      </c>
      <c r="J56" s="34">
        <f t="shared" si="45"/>
        <v>1980000</v>
      </c>
      <c r="K56" s="34">
        <f t="shared" si="45"/>
        <v>1980000</v>
      </c>
      <c r="L56" s="34">
        <f t="shared" si="45"/>
        <v>1980000</v>
      </c>
      <c r="M56" s="34">
        <f t="shared" si="45"/>
        <v>1980000</v>
      </c>
      <c r="N56" s="34">
        <f t="shared" si="45"/>
        <v>1980000</v>
      </c>
      <c r="O56" s="34">
        <f t="shared" si="45"/>
        <v>1980000</v>
      </c>
      <c r="P56" s="34">
        <f t="shared" si="45"/>
        <v>1980000</v>
      </c>
      <c r="Q56" s="34">
        <f t="shared" si="45"/>
        <v>1980000</v>
      </c>
      <c r="R56" s="34">
        <f t="shared" si="45"/>
        <v>1980000</v>
      </c>
      <c r="S56" s="34">
        <f t="shared" si="45"/>
        <v>1980000</v>
      </c>
      <c r="T56" s="34">
        <f t="shared" si="45"/>
        <v>1980000</v>
      </c>
      <c r="U56" s="34">
        <f t="shared" si="45"/>
        <v>1980000</v>
      </c>
      <c r="V56" s="34">
        <f t="shared" si="45"/>
        <v>1980000</v>
      </c>
      <c r="W56" s="34">
        <f t="shared" si="45"/>
        <v>1980000</v>
      </c>
      <c r="X56" s="34">
        <f t="shared" si="45"/>
        <v>1980000</v>
      </c>
      <c r="Y56" s="34">
        <f t="shared" si="45"/>
        <v>1980000</v>
      </c>
      <c r="Z56" s="34">
        <f t="shared" si="45"/>
        <v>1980000</v>
      </c>
      <c r="AA56" s="34">
        <f t="shared" si="45"/>
        <v>1980000</v>
      </c>
      <c r="AB56" s="34">
        <f t="shared" si="45"/>
        <v>1980000</v>
      </c>
      <c r="AC56" s="42">
        <f t="shared" si="44"/>
        <v>53460000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2">
      <c r="A57" s="4" t="s">
        <v>21</v>
      </c>
      <c r="B57" s="42">
        <f>SUM(B63)</f>
        <v>4072000</v>
      </c>
      <c r="C57" s="42">
        <f t="shared" ref="C57:AB57" si="46">SUM(C63)</f>
        <v>22295000</v>
      </c>
      <c r="D57" s="42">
        <f t="shared" si="46"/>
        <v>964200</v>
      </c>
      <c r="E57" s="42">
        <f t="shared" si="46"/>
        <v>223700</v>
      </c>
      <c r="F57" s="71">
        <f t="shared" si="46"/>
        <v>0</v>
      </c>
      <c r="G57" s="71">
        <f t="shared" si="46"/>
        <v>0</v>
      </c>
      <c r="H57" s="71">
        <f t="shared" si="46"/>
        <v>0</v>
      </c>
      <c r="I57" s="71">
        <f t="shared" si="46"/>
        <v>0</v>
      </c>
      <c r="J57" s="71">
        <f t="shared" si="46"/>
        <v>0</v>
      </c>
      <c r="K57" s="71">
        <f t="shared" si="46"/>
        <v>0</v>
      </c>
      <c r="L57" s="71">
        <f t="shared" si="46"/>
        <v>0</v>
      </c>
      <c r="M57" s="71">
        <f t="shared" si="46"/>
        <v>0</v>
      </c>
      <c r="N57" s="71">
        <f t="shared" si="46"/>
        <v>0</v>
      </c>
      <c r="O57" s="71">
        <f t="shared" si="46"/>
        <v>0</v>
      </c>
      <c r="P57" s="71">
        <f t="shared" si="46"/>
        <v>0</v>
      </c>
      <c r="Q57" s="71">
        <f t="shared" si="46"/>
        <v>0</v>
      </c>
      <c r="R57" s="71">
        <f t="shared" si="46"/>
        <v>0</v>
      </c>
      <c r="S57" s="71">
        <f t="shared" si="46"/>
        <v>0</v>
      </c>
      <c r="T57" s="71">
        <f t="shared" si="46"/>
        <v>0</v>
      </c>
      <c r="U57" s="71">
        <f t="shared" si="46"/>
        <v>0</v>
      </c>
      <c r="V57" s="71">
        <f t="shared" si="46"/>
        <v>0</v>
      </c>
      <c r="W57" s="71">
        <f t="shared" si="46"/>
        <v>0</v>
      </c>
      <c r="X57" s="71">
        <f t="shared" si="46"/>
        <v>0</v>
      </c>
      <c r="Y57" s="71">
        <f t="shared" si="46"/>
        <v>0</v>
      </c>
      <c r="Z57" s="71">
        <f t="shared" si="46"/>
        <v>0</v>
      </c>
      <c r="AA57" s="71">
        <f t="shared" si="46"/>
        <v>0</v>
      </c>
      <c r="AB57" s="71">
        <f t="shared" si="46"/>
        <v>0</v>
      </c>
      <c r="AC57" s="71">
        <f t="shared" si="44"/>
        <v>27554900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">
      <c r="A58" s="53" t="s">
        <v>88</v>
      </c>
      <c r="B58" s="54">
        <f>SUM(B65)</f>
        <v>22000</v>
      </c>
      <c r="C58" s="54">
        <f t="shared" ref="C58:AB58" si="47">SUM(C65)</f>
        <v>22000</v>
      </c>
      <c r="D58" s="54">
        <f t="shared" si="47"/>
        <v>22000</v>
      </c>
      <c r="E58" s="54">
        <f t="shared" si="47"/>
        <v>22000</v>
      </c>
      <c r="F58" s="54">
        <f t="shared" si="47"/>
        <v>22000</v>
      </c>
      <c r="G58" s="54">
        <f t="shared" si="47"/>
        <v>22000</v>
      </c>
      <c r="H58" s="54">
        <f t="shared" si="47"/>
        <v>22000</v>
      </c>
      <c r="I58" s="54">
        <f t="shared" si="47"/>
        <v>22000</v>
      </c>
      <c r="J58" s="54">
        <f t="shared" si="47"/>
        <v>22000</v>
      </c>
      <c r="K58" s="54">
        <f t="shared" si="47"/>
        <v>22000</v>
      </c>
      <c r="L58" s="54">
        <f t="shared" si="47"/>
        <v>22000</v>
      </c>
      <c r="M58" s="54">
        <f t="shared" si="47"/>
        <v>22000</v>
      </c>
      <c r="N58" s="54">
        <f t="shared" si="47"/>
        <v>22000</v>
      </c>
      <c r="O58" s="54">
        <f t="shared" si="47"/>
        <v>22000</v>
      </c>
      <c r="P58" s="54">
        <f t="shared" si="47"/>
        <v>22000</v>
      </c>
      <c r="Q58" s="54">
        <f t="shared" si="47"/>
        <v>22000</v>
      </c>
      <c r="R58" s="54">
        <f t="shared" si="47"/>
        <v>22000</v>
      </c>
      <c r="S58" s="54">
        <f t="shared" si="47"/>
        <v>22000</v>
      </c>
      <c r="T58" s="54">
        <f t="shared" si="47"/>
        <v>22000</v>
      </c>
      <c r="U58" s="54">
        <f t="shared" si="47"/>
        <v>22000</v>
      </c>
      <c r="V58" s="54">
        <f t="shared" si="47"/>
        <v>22000</v>
      </c>
      <c r="W58" s="54">
        <f t="shared" si="47"/>
        <v>22000</v>
      </c>
      <c r="X58" s="54">
        <f t="shared" si="47"/>
        <v>22000</v>
      </c>
      <c r="Y58" s="54">
        <f t="shared" si="47"/>
        <v>22000</v>
      </c>
      <c r="Z58" s="54">
        <f t="shared" si="47"/>
        <v>22000</v>
      </c>
      <c r="AA58" s="54">
        <f t="shared" si="47"/>
        <v>22000</v>
      </c>
      <c r="AB58" s="54">
        <f t="shared" si="47"/>
        <v>22000</v>
      </c>
      <c r="AC58" s="54">
        <f t="shared" si="44"/>
        <v>594000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">
      <c r="A59" s="53" t="s">
        <v>1</v>
      </c>
      <c r="B59" s="42">
        <f t="shared" ref="B59:AB59" si="48">SUM(B51)</f>
        <v>31934895.187279999</v>
      </c>
      <c r="C59" s="42">
        <f t="shared" si="48"/>
        <v>32190939.450129196</v>
      </c>
      <c r="D59" s="42">
        <f t="shared" si="48"/>
        <v>32449914.337371938</v>
      </c>
      <c r="E59" s="42">
        <f t="shared" si="48"/>
        <v>32711856.107949633</v>
      </c>
      <c r="F59" s="42">
        <f t="shared" si="48"/>
        <v>32976799.461266</v>
      </c>
      <c r="G59" s="42">
        <f t="shared" si="48"/>
        <v>33244949.380725414</v>
      </c>
      <c r="H59" s="42">
        <f t="shared" si="48"/>
        <v>33516116.330128234</v>
      </c>
      <c r="I59" s="42">
        <f t="shared" si="48"/>
        <v>33790336.586011894</v>
      </c>
      <c r="J59" s="42">
        <f t="shared" si="48"/>
        <v>34067646.891050503</v>
      </c>
      <c r="K59" s="42">
        <f t="shared" si="48"/>
        <v>34348084.460458755</v>
      </c>
      <c r="L59" s="42">
        <f t="shared" si="48"/>
        <v>34631686.988489658</v>
      </c>
      <c r="M59" s="42">
        <f t="shared" si="48"/>
        <v>34918492.655027509</v>
      </c>
      <c r="N59" s="42">
        <f t="shared" si="48"/>
        <v>35208540.13227763</v>
      </c>
      <c r="O59" s="42">
        <f t="shared" si="48"/>
        <v>35501868.591554418</v>
      </c>
      <c r="P59" s="42">
        <f t="shared" si="48"/>
        <v>35798517.710169129</v>
      </c>
      <c r="Q59" s="42">
        <f t="shared" si="48"/>
        <v>36098527.678419024</v>
      </c>
      <c r="R59" s="42">
        <f t="shared" si="48"/>
        <v>36401939.206679456</v>
      </c>
      <c r="S59" s="42">
        <f t="shared" si="48"/>
        <v>36708793.532600485</v>
      </c>
      <c r="T59" s="42">
        <f t="shared" si="48"/>
        <v>37019132.428409629</v>
      </c>
      <c r="U59" s="42">
        <f t="shared" si="48"/>
        <v>37332998.208322488</v>
      </c>
      <c r="V59" s="42">
        <f t="shared" si="48"/>
        <v>37650433.736062832</v>
      </c>
      <c r="W59" s="42">
        <f t="shared" si="48"/>
        <v>37971482.432493925</v>
      </c>
      <c r="X59" s="42">
        <f t="shared" si="48"/>
        <v>38296188.283362851</v>
      </c>
      <c r="Y59" s="42">
        <f t="shared" si="48"/>
        <v>38624595.847159505</v>
      </c>
      <c r="Z59" s="42">
        <f t="shared" si="48"/>
        <v>38956750.263092183</v>
      </c>
      <c r="AA59" s="42">
        <f t="shared" si="48"/>
        <v>39292697.259181507</v>
      </c>
      <c r="AB59" s="42">
        <f t="shared" si="48"/>
        <v>39632483.160474569</v>
      </c>
      <c r="AC59" s="42">
        <f t="shared" si="44"/>
        <v>961276666.30614841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">
      <c r="A60" s="4" t="s">
        <v>2</v>
      </c>
      <c r="B60" s="65">
        <f>SUM(B55:B59)</f>
        <v>51790361.187279999</v>
      </c>
      <c r="C60" s="66">
        <f>SUM(C55:C59)</f>
        <v>65167453.450129196</v>
      </c>
      <c r="D60" s="66">
        <f>SUM(D55:D59)</f>
        <v>39771828.337371938</v>
      </c>
      <c r="E60" s="66">
        <f>SUM(E55:E59)</f>
        <v>39499770.107949629</v>
      </c>
      <c r="F60" s="66">
        <f t="shared" ref="F60:H60" si="49">SUM(F55:F59)</f>
        <v>41147713.461265996</v>
      </c>
      <c r="G60" s="66">
        <f t="shared" si="49"/>
        <v>41415863.380725414</v>
      </c>
      <c r="H60" s="66">
        <f t="shared" si="49"/>
        <v>41687030.330128238</v>
      </c>
      <c r="I60" s="65">
        <f t="shared" ref="I60:AB60" si="50">SUM(I55:I59)</f>
        <v>41961250.586011894</v>
      </c>
      <c r="J60" s="65">
        <f t="shared" si="50"/>
        <v>42238560.891050503</v>
      </c>
      <c r="K60" s="65">
        <f t="shared" si="50"/>
        <v>42518998.460458755</v>
      </c>
      <c r="L60" s="65">
        <f t="shared" si="50"/>
        <v>42802600.988489658</v>
      </c>
      <c r="M60" s="65">
        <f t="shared" si="50"/>
        <v>43089406.655027509</v>
      </c>
      <c r="N60" s="65">
        <f t="shared" si="50"/>
        <v>43379454.13227763</v>
      </c>
      <c r="O60" s="65">
        <f t="shared" si="50"/>
        <v>43672782.591554418</v>
      </c>
      <c r="P60" s="65">
        <f t="shared" si="50"/>
        <v>43969431.710169129</v>
      </c>
      <c r="Q60" s="65">
        <f t="shared" si="50"/>
        <v>44269441.678419024</v>
      </c>
      <c r="R60" s="65">
        <f t="shared" si="50"/>
        <v>44572853.206679456</v>
      </c>
      <c r="S60" s="65">
        <f t="shared" si="50"/>
        <v>44879707.532600485</v>
      </c>
      <c r="T60" s="65">
        <f t="shared" si="50"/>
        <v>45190046.428409629</v>
      </c>
      <c r="U60" s="65">
        <f t="shared" si="50"/>
        <v>45503912.208322488</v>
      </c>
      <c r="V60" s="65">
        <f t="shared" si="50"/>
        <v>45821347.736062832</v>
      </c>
      <c r="W60" s="65">
        <f t="shared" si="50"/>
        <v>46142396.432493925</v>
      </c>
      <c r="X60" s="65">
        <f t="shared" si="50"/>
        <v>46467102.283362851</v>
      </c>
      <c r="Y60" s="65">
        <f t="shared" si="50"/>
        <v>46795509.847159505</v>
      </c>
      <c r="Z60" s="65">
        <f t="shared" si="50"/>
        <v>47127664.263092183</v>
      </c>
      <c r="AA60" s="65">
        <f t="shared" si="50"/>
        <v>47463611.259181507</v>
      </c>
      <c r="AB60" s="65">
        <f t="shared" si="50"/>
        <v>47803397.160474569</v>
      </c>
      <c r="AC60" s="42">
        <f t="shared" si="44"/>
        <v>1216149496.3061485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">
      <c r="A61" s="8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33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4.25" x14ac:dyDescent="0.2">
      <c r="A62" s="21" t="s">
        <v>18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">
      <c r="A63" s="22" t="s">
        <v>19</v>
      </c>
      <c r="B63" s="43">
        <v>4072000</v>
      </c>
      <c r="C63" s="43">
        <v>22295000</v>
      </c>
      <c r="D63" s="43">
        <v>964200</v>
      </c>
      <c r="E63" s="43">
        <v>223700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f>SUM(B63:AB63)</f>
        <v>27554900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2">
      <c r="A64" s="22" t="s">
        <v>22</v>
      </c>
      <c r="B64" s="43">
        <v>1980000</v>
      </c>
      <c r="C64" s="43">
        <v>1980000</v>
      </c>
      <c r="D64" s="43">
        <v>1980000</v>
      </c>
      <c r="E64" s="43">
        <v>1980000</v>
      </c>
      <c r="F64" s="43">
        <v>1980000</v>
      </c>
      <c r="G64" s="43">
        <v>1980000</v>
      </c>
      <c r="H64" s="43">
        <v>1980000</v>
      </c>
      <c r="I64" s="43">
        <v>1980000</v>
      </c>
      <c r="J64" s="43">
        <v>1980000</v>
      </c>
      <c r="K64" s="43">
        <v>1980000</v>
      </c>
      <c r="L64" s="43">
        <v>1980000</v>
      </c>
      <c r="M64" s="43">
        <v>1980000</v>
      </c>
      <c r="N64" s="43">
        <v>1980000</v>
      </c>
      <c r="O64" s="43">
        <v>1980000</v>
      </c>
      <c r="P64" s="43">
        <v>1980000</v>
      </c>
      <c r="Q64" s="43">
        <v>1980000</v>
      </c>
      <c r="R64" s="43">
        <v>1980000</v>
      </c>
      <c r="S64" s="43">
        <v>1980000</v>
      </c>
      <c r="T64" s="43">
        <v>1980000</v>
      </c>
      <c r="U64" s="43">
        <v>1980000</v>
      </c>
      <c r="V64" s="43">
        <v>1980000</v>
      </c>
      <c r="W64" s="43">
        <v>1980000</v>
      </c>
      <c r="X64" s="43">
        <v>1980000</v>
      </c>
      <c r="Y64" s="43">
        <v>1980000</v>
      </c>
      <c r="Z64" s="43">
        <v>1980000</v>
      </c>
      <c r="AA64" s="43">
        <v>1980000</v>
      </c>
      <c r="AB64" s="43">
        <v>1980000</v>
      </c>
      <c r="AC64" s="43">
        <f>SUM(B64:AB64)</f>
        <v>53460000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">
      <c r="A65" s="22" t="s">
        <v>89</v>
      </c>
      <c r="B65" s="43">
        <v>22000</v>
      </c>
      <c r="C65" s="43">
        <v>22000</v>
      </c>
      <c r="D65" s="43">
        <v>22000</v>
      </c>
      <c r="E65" s="43">
        <v>22000</v>
      </c>
      <c r="F65" s="43">
        <v>22000</v>
      </c>
      <c r="G65" s="43">
        <v>22000</v>
      </c>
      <c r="H65" s="43">
        <v>22000</v>
      </c>
      <c r="I65" s="43">
        <v>22000</v>
      </c>
      <c r="J65" s="43">
        <v>22000</v>
      </c>
      <c r="K65" s="43">
        <v>22000</v>
      </c>
      <c r="L65" s="43">
        <v>22000</v>
      </c>
      <c r="M65" s="43">
        <v>22000</v>
      </c>
      <c r="N65" s="43">
        <v>22000</v>
      </c>
      <c r="O65" s="43">
        <v>22000</v>
      </c>
      <c r="P65" s="43">
        <v>22000</v>
      </c>
      <c r="Q65" s="43">
        <v>22000</v>
      </c>
      <c r="R65" s="43">
        <v>22000</v>
      </c>
      <c r="S65" s="43">
        <v>22000</v>
      </c>
      <c r="T65" s="43">
        <v>22000</v>
      </c>
      <c r="U65" s="43">
        <v>22000</v>
      </c>
      <c r="V65" s="43">
        <v>22000</v>
      </c>
      <c r="W65" s="43">
        <v>22000</v>
      </c>
      <c r="X65" s="43">
        <v>22000</v>
      </c>
      <c r="Y65" s="43">
        <v>22000</v>
      </c>
      <c r="Z65" s="43">
        <v>22000</v>
      </c>
      <c r="AA65" s="43">
        <v>22000</v>
      </c>
      <c r="AB65" s="43">
        <v>22000</v>
      </c>
      <c r="AC65" s="43">
        <f>SUM(B65:AB65)</f>
        <v>594000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5" x14ac:dyDescent="0.2">
      <c r="A66" s="23" t="s">
        <v>23</v>
      </c>
      <c r="B66" s="43">
        <f>SUM(B63:B65)</f>
        <v>6074000</v>
      </c>
      <c r="C66" s="43">
        <f>SUM(C63:C65)</f>
        <v>24297000</v>
      </c>
      <c r="D66" s="43">
        <f>SUM(D63:D65)</f>
        <v>2966200</v>
      </c>
      <c r="E66" s="43">
        <f>SUM(E63:E65)</f>
        <v>2225700</v>
      </c>
      <c r="F66" s="43">
        <f t="shared" ref="F66:AB66" si="51">SUM(F63:F65)</f>
        <v>2002000</v>
      </c>
      <c r="G66" s="43">
        <f t="shared" si="51"/>
        <v>2002000</v>
      </c>
      <c r="H66" s="43">
        <f t="shared" si="51"/>
        <v>2002000</v>
      </c>
      <c r="I66" s="43">
        <f t="shared" si="51"/>
        <v>2002000</v>
      </c>
      <c r="J66" s="43">
        <f t="shared" si="51"/>
        <v>2002000</v>
      </c>
      <c r="K66" s="43">
        <f t="shared" si="51"/>
        <v>2002000</v>
      </c>
      <c r="L66" s="43">
        <f t="shared" si="51"/>
        <v>2002000</v>
      </c>
      <c r="M66" s="43">
        <f t="shared" si="51"/>
        <v>2002000</v>
      </c>
      <c r="N66" s="43">
        <f t="shared" si="51"/>
        <v>2002000</v>
      </c>
      <c r="O66" s="43">
        <f t="shared" si="51"/>
        <v>2002000</v>
      </c>
      <c r="P66" s="43">
        <f t="shared" si="51"/>
        <v>2002000</v>
      </c>
      <c r="Q66" s="43">
        <f t="shared" si="51"/>
        <v>2002000</v>
      </c>
      <c r="R66" s="43">
        <f t="shared" si="51"/>
        <v>2002000</v>
      </c>
      <c r="S66" s="43">
        <f t="shared" si="51"/>
        <v>2002000</v>
      </c>
      <c r="T66" s="43">
        <f t="shared" si="51"/>
        <v>2002000</v>
      </c>
      <c r="U66" s="43">
        <f t="shared" si="51"/>
        <v>2002000</v>
      </c>
      <c r="V66" s="43">
        <f t="shared" si="51"/>
        <v>2002000</v>
      </c>
      <c r="W66" s="43">
        <f t="shared" si="51"/>
        <v>2002000</v>
      </c>
      <c r="X66" s="43">
        <f t="shared" si="51"/>
        <v>2002000</v>
      </c>
      <c r="Y66" s="43">
        <f t="shared" si="51"/>
        <v>2002000</v>
      </c>
      <c r="Z66" s="43">
        <f t="shared" si="51"/>
        <v>2002000</v>
      </c>
      <c r="AA66" s="43">
        <f t="shared" si="51"/>
        <v>2002000</v>
      </c>
      <c r="AB66" s="43">
        <f t="shared" si="51"/>
        <v>2002000</v>
      </c>
      <c r="AC66" s="43">
        <f>SUM(AC63:AC65)</f>
        <v>81608900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2">
      <c r="A67" s="9"/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5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15" x14ac:dyDescent="0.2">
      <c r="A68" s="24" t="s">
        <v>11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43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2">
      <c r="A69" s="22" t="s">
        <v>34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43">
        <f t="shared" ref="AC69:AC71" si="52">SUM(B69:E69)</f>
        <v>0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2">
      <c r="A70" s="22" t="s">
        <v>8</v>
      </c>
      <c r="B70" s="51">
        <v>1500000</v>
      </c>
      <c r="C70" s="51">
        <v>2035000</v>
      </c>
      <c r="D70" s="51">
        <v>650000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43">
        <f t="shared" si="52"/>
        <v>4185000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2">
      <c r="A71" s="22" t="s">
        <v>85</v>
      </c>
      <c r="B71" s="51">
        <v>279896</v>
      </c>
      <c r="C71" s="51"/>
      <c r="D71" s="51">
        <v>0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43">
        <f t="shared" si="52"/>
        <v>279896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2">
      <c r="A72" s="22" t="s">
        <v>90</v>
      </c>
      <c r="B72" s="51">
        <v>6217200</v>
      </c>
      <c r="C72" s="51">
        <v>16000</v>
      </c>
      <c r="D72" s="51">
        <v>16000</v>
      </c>
      <c r="E72" s="51">
        <v>1993300</v>
      </c>
      <c r="F72" s="70">
        <v>500000</v>
      </c>
      <c r="G72" s="70">
        <v>500000</v>
      </c>
      <c r="H72" s="70">
        <v>500000</v>
      </c>
      <c r="I72" s="70">
        <v>500000</v>
      </c>
      <c r="J72" s="70">
        <v>500000</v>
      </c>
      <c r="K72" s="70">
        <v>500000</v>
      </c>
      <c r="L72" s="70">
        <v>500000</v>
      </c>
      <c r="M72" s="70">
        <v>500000</v>
      </c>
      <c r="N72" s="70">
        <v>500000</v>
      </c>
      <c r="O72" s="70">
        <v>500000</v>
      </c>
      <c r="P72" s="70">
        <v>500000</v>
      </c>
      <c r="Q72" s="70">
        <v>500000</v>
      </c>
      <c r="R72" s="70">
        <v>500000</v>
      </c>
      <c r="S72" s="70">
        <v>500000</v>
      </c>
      <c r="T72" s="70">
        <v>500000</v>
      </c>
      <c r="U72" s="70">
        <v>500000</v>
      </c>
      <c r="V72" s="70">
        <v>500000</v>
      </c>
      <c r="W72" s="70">
        <v>500000</v>
      </c>
      <c r="X72" s="70">
        <v>500000</v>
      </c>
      <c r="Y72" s="70">
        <v>500000</v>
      </c>
      <c r="Z72" s="70">
        <v>500000</v>
      </c>
      <c r="AA72" s="70">
        <v>500000</v>
      </c>
      <c r="AB72" s="70">
        <v>500000</v>
      </c>
      <c r="AC72" s="69">
        <f t="shared" ref="AC72:AC79" si="53">SUM(B72:AB72)</f>
        <v>19742500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2">
      <c r="A73" s="22" t="s">
        <v>33</v>
      </c>
      <c r="B73" s="51">
        <v>0</v>
      </c>
      <c r="C73" s="51">
        <v>0</v>
      </c>
      <c r="D73" s="51">
        <v>0</v>
      </c>
      <c r="E73" s="51">
        <v>0</v>
      </c>
      <c r="F73" s="70">
        <v>1400000</v>
      </c>
      <c r="G73" s="70">
        <v>1400000</v>
      </c>
      <c r="H73" s="70">
        <v>1400000</v>
      </c>
      <c r="I73" s="70">
        <v>1400000</v>
      </c>
      <c r="J73" s="70">
        <v>1400000</v>
      </c>
      <c r="K73" s="70">
        <v>1400000</v>
      </c>
      <c r="L73" s="70">
        <v>1400000</v>
      </c>
      <c r="M73" s="70">
        <v>1400000</v>
      </c>
      <c r="N73" s="70">
        <v>1400000</v>
      </c>
      <c r="O73" s="70">
        <v>1400000</v>
      </c>
      <c r="P73" s="70">
        <v>1400000</v>
      </c>
      <c r="Q73" s="70">
        <v>1400000</v>
      </c>
      <c r="R73" s="70">
        <v>1400000</v>
      </c>
      <c r="S73" s="70">
        <v>1400000</v>
      </c>
      <c r="T73" s="70">
        <v>1400000</v>
      </c>
      <c r="U73" s="70">
        <v>1400000</v>
      </c>
      <c r="V73" s="70">
        <v>1400000</v>
      </c>
      <c r="W73" s="70">
        <v>1400000</v>
      </c>
      <c r="X73" s="70">
        <v>1400000</v>
      </c>
      <c r="Y73" s="70">
        <v>1400000</v>
      </c>
      <c r="Z73" s="70">
        <v>1400000</v>
      </c>
      <c r="AA73" s="70">
        <v>1400000</v>
      </c>
      <c r="AB73" s="70">
        <v>1400000</v>
      </c>
      <c r="AC73" s="69">
        <f t="shared" si="53"/>
        <v>32200000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2">
      <c r="A74" s="22" t="s">
        <v>29</v>
      </c>
      <c r="B74" s="51">
        <v>0</v>
      </c>
      <c r="C74" s="51">
        <v>0</v>
      </c>
      <c r="D74" s="51">
        <v>0</v>
      </c>
      <c r="E74" s="51">
        <v>0</v>
      </c>
      <c r="F74" s="70">
        <v>1000000</v>
      </c>
      <c r="G74" s="70">
        <v>1000000</v>
      </c>
      <c r="H74" s="70">
        <v>1000000</v>
      </c>
      <c r="I74" s="70">
        <v>1000000</v>
      </c>
      <c r="J74" s="70">
        <v>1000000</v>
      </c>
      <c r="K74" s="70">
        <v>1000000</v>
      </c>
      <c r="L74" s="70">
        <v>1000000</v>
      </c>
      <c r="M74" s="70">
        <v>1000000</v>
      </c>
      <c r="N74" s="70">
        <v>1000000</v>
      </c>
      <c r="O74" s="70">
        <v>1000000</v>
      </c>
      <c r="P74" s="70">
        <v>1000000</v>
      </c>
      <c r="Q74" s="70">
        <v>1000000</v>
      </c>
      <c r="R74" s="70">
        <v>1000000</v>
      </c>
      <c r="S74" s="70">
        <v>1000000</v>
      </c>
      <c r="T74" s="70">
        <v>1000000</v>
      </c>
      <c r="U74" s="70">
        <v>1000000</v>
      </c>
      <c r="V74" s="70">
        <v>1000000</v>
      </c>
      <c r="W74" s="70">
        <v>1000000</v>
      </c>
      <c r="X74" s="70">
        <v>1000000</v>
      </c>
      <c r="Y74" s="70">
        <v>1000000</v>
      </c>
      <c r="Z74" s="70">
        <v>1000000</v>
      </c>
      <c r="AA74" s="70">
        <v>1000000</v>
      </c>
      <c r="AB74" s="70">
        <v>1000000</v>
      </c>
      <c r="AC74" s="69">
        <f t="shared" si="53"/>
        <v>23000000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2">
      <c r="A75" s="22" t="s">
        <v>66</v>
      </c>
      <c r="B75" s="51">
        <v>32400</v>
      </c>
      <c r="C75" s="51">
        <v>32400</v>
      </c>
      <c r="D75" s="51">
        <v>1120800</v>
      </c>
      <c r="E75" s="51">
        <v>0</v>
      </c>
      <c r="F75" s="70">
        <v>200000</v>
      </c>
      <c r="G75" s="70">
        <v>200000</v>
      </c>
      <c r="H75" s="70">
        <v>200000</v>
      </c>
      <c r="I75" s="70">
        <v>200000</v>
      </c>
      <c r="J75" s="70">
        <v>200000</v>
      </c>
      <c r="K75" s="70">
        <v>200000</v>
      </c>
      <c r="L75" s="70">
        <v>200000</v>
      </c>
      <c r="M75" s="70">
        <v>200000</v>
      </c>
      <c r="N75" s="70">
        <v>200000</v>
      </c>
      <c r="O75" s="70">
        <v>200000</v>
      </c>
      <c r="P75" s="70">
        <v>200000</v>
      </c>
      <c r="Q75" s="70">
        <v>200000</v>
      </c>
      <c r="R75" s="70">
        <v>200000</v>
      </c>
      <c r="S75" s="70">
        <v>200000</v>
      </c>
      <c r="T75" s="70">
        <v>200000</v>
      </c>
      <c r="U75" s="70">
        <v>200000</v>
      </c>
      <c r="V75" s="70">
        <v>200000</v>
      </c>
      <c r="W75" s="70">
        <v>200000</v>
      </c>
      <c r="X75" s="70">
        <v>200000</v>
      </c>
      <c r="Y75" s="70">
        <v>200000</v>
      </c>
      <c r="Z75" s="70">
        <v>200000</v>
      </c>
      <c r="AA75" s="70">
        <v>200000</v>
      </c>
      <c r="AB75" s="70">
        <v>200000</v>
      </c>
      <c r="AC75" s="69">
        <f t="shared" si="53"/>
        <v>5785600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2">
      <c r="A76" s="22" t="s">
        <v>65</v>
      </c>
      <c r="B76" s="51">
        <v>519200</v>
      </c>
      <c r="C76" s="51">
        <v>4027200</v>
      </c>
      <c r="D76" s="51">
        <v>0</v>
      </c>
      <c r="E76" s="51">
        <v>0</v>
      </c>
      <c r="F76" s="70">
        <v>500000</v>
      </c>
      <c r="G76" s="70">
        <v>500000</v>
      </c>
      <c r="H76" s="70">
        <v>500000</v>
      </c>
      <c r="I76" s="70">
        <v>500000</v>
      </c>
      <c r="J76" s="70">
        <v>500000</v>
      </c>
      <c r="K76" s="70">
        <v>500000</v>
      </c>
      <c r="L76" s="70">
        <v>500000</v>
      </c>
      <c r="M76" s="70">
        <v>500000</v>
      </c>
      <c r="N76" s="70">
        <v>500000</v>
      </c>
      <c r="O76" s="70">
        <v>500000</v>
      </c>
      <c r="P76" s="70">
        <v>500000</v>
      </c>
      <c r="Q76" s="70">
        <v>500000</v>
      </c>
      <c r="R76" s="70">
        <v>500000</v>
      </c>
      <c r="S76" s="70">
        <v>500000</v>
      </c>
      <c r="T76" s="70">
        <v>500000</v>
      </c>
      <c r="U76" s="70">
        <v>500000</v>
      </c>
      <c r="V76" s="70">
        <v>500000</v>
      </c>
      <c r="W76" s="70">
        <v>500000</v>
      </c>
      <c r="X76" s="70">
        <v>500000</v>
      </c>
      <c r="Y76" s="70">
        <v>500000</v>
      </c>
      <c r="Z76" s="70">
        <v>500000</v>
      </c>
      <c r="AA76" s="70">
        <v>500000</v>
      </c>
      <c r="AB76" s="70">
        <v>500000</v>
      </c>
      <c r="AC76" s="69">
        <f t="shared" si="53"/>
        <v>16046400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">
      <c r="A77" s="22" t="s">
        <v>91</v>
      </c>
      <c r="B77" s="51">
        <v>0</v>
      </c>
      <c r="C77" s="51"/>
      <c r="D77" s="51"/>
      <c r="E77" s="51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v>0</v>
      </c>
      <c r="S77" s="70">
        <v>0</v>
      </c>
      <c r="T77" s="70">
        <v>0</v>
      </c>
      <c r="U77" s="70">
        <v>0</v>
      </c>
      <c r="V77" s="70">
        <v>0</v>
      </c>
      <c r="W77" s="70">
        <v>0</v>
      </c>
      <c r="X77" s="70">
        <v>0</v>
      </c>
      <c r="Y77" s="70">
        <v>0</v>
      </c>
      <c r="Z77" s="70">
        <v>0</v>
      </c>
      <c r="AA77" s="70">
        <v>0</v>
      </c>
      <c r="AB77" s="70">
        <v>0</v>
      </c>
      <c r="AC77" s="69">
        <f t="shared" si="53"/>
        <v>0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">
      <c r="A78" s="22" t="s">
        <v>73</v>
      </c>
      <c r="B78" s="43">
        <f>SUM(B72:B77)</f>
        <v>6768800</v>
      </c>
      <c r="C78" s="43">
        <f t="shared" ref="C78:AB78" si="54">SUM(C72:C77)</f>
        <v>4075600</v>
      </c>
      <c r="D78" s="43">
        <f t="shared" si="54"/>
        <v>1136800</v>
      </c>
      <c r="E78" s="43">
        <f t="shared" si="54"/>
        <v>1993300</v>
      </c>
      <c r="F78" s="69">
        <f t="shared" si="54"/>
        <v>3600000</v>
      </c>
      <c r="G78" s="69">
        <f t="shared" si="54"/>
        <v>3600000</v>
      </c>
      <c r="H78" s="69">
        <f t="shared" si="54"/>
        <v>3600000</v>
      </c>
      <c r="I78" s="69">
        <f t="shared" si="54"/>
        <v>3600000</v>
      </c>
      <c r="J78" s="69">
        <f t="shared" si="54"/>
        <v>3600000</v>
      </c>
      <c r="K78" s="69">
        <f t="shared" si="54"/>
        <v>3600000</v>
      </c>
      <c r="L78" s="69">
        <f t="shared" si="54"/>
        <v>3600000</v>
      </c>
      <c r="M78" s="69">
        <f t="shared" si="54"/>
        <v>3600000</v>
      </c>
      <c r="N78" s="69">
        <f t="shared" si="54"/>
        <v>3600000</v>
      </c>
      <c r="O78" s="69">
        <f t="shared" si="54"/>
        <v>3600000</v>
      </c>
      <c r="P78" s="69">
        <f t="shared" si="54"/>
        <v>3600000</v>
      </c>
      <c r="Q78" s="69">
        <f t="shared" si="54"/>
        <v>3600000</v>
      </c>
      <c r="R78" s="69">
        <f t="shared" si="54"/>
        <v>3600000</v>
      </c>
      <c r="S78" s="69">
        <f t="shared" si="54"/>
        <v>3600000</v>
      </c>
      <c r="T78" s="69">
        <f t="shared" si="54"/>
        <v>3600000</v>
      </c>
      <c r="U78" s="69">
        <f t="shared" si="54"/>
        <v>3600000</v>
      </c>
      <c r="V78" s="69">
        <f t="shared" si="54"/>
        <v>3600000</v>
      </c>
      <c r="W78" s="69">
        <f t="shared" si="54"/>
        <v>3600000</v>
      </c>
      <c r="X78" s="69">
        <f t="shared" si="54"/>
        <v>3600000</v>
      </c>
      <c r="Y78" s="69">
        <f t="shared" si="54"/>
        <v>3600000</v>
      </c>
      <c r="Z78" s="69">
        <f t="shared" si="54"/>
        <v>3600000</v>
      </c>
      <c r="AA78" s="69">
        <f t="shared" si="54"/>
        <v>3600000</v>
      </c>
      <c r="AB78" s="69">
        <f t="shared" si="54"/>
        <v>3600000</v>
      </c>
      <c r="AC78" s="69">
        <f t="shared" si="53"/>
        <v>96774500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">
      <c r="A79" s="25" t="s">
        <v>15</v>
      </c>
      <c r="B79" s="43">
        <f t="shared" ref="B79:AB79" si="55">SUM(B69:B76)</f>
        <v>8548696</v>
      </c>
      <c r="C79" s="43">
        <f t="shared" si="55"/>
        <v>6110600</v>
      </c>
      <c r="D79" s="43">
        <f t="shared" si="55"/>
        <v>1786800</v>
      </c>
      <c r="E79" s="43">
        <f t="shared" si="55"/>
        <v>1993300</v>
      </c>
      <c r="F79" s="69">
        <f t="shared" si="55"/>
        <v>3600000</v>
      </c>
      <c r="G79" s="69">
        <f t="shared" si="55"/>
        <v>3600000</v>
      </c>
      <c r="H79" s="69">
        <f t="shared" si="55"/>
        <v>3600000</v>
      </c>
      <c r="I79" s="69">
        <f t="shared" si="55"/>
        <v>3600000</v>
      </c>
      <c r="J79" s="69">
        <f t="shared" si="55"/>
        <v>3600000</v>
      </c>
      <c r="K79" s="69">
        <f t="shared" si="55"/>
        <v>3600000</v>
      </c>
      <c r="L79" s="69">
        <f t="shared" si="55"/>
        <v>3600000</v>
      </c>
      <c r="M79" s="69">
        <f t="shared" si="55"/>
        <v>3600000</v>
      </c>
      <c r="N79" s="69">
        <f t="shared" si="55"/>
        <v>3600000</v>
      </c>
      <c r="O79" s="69">
        <f t="shared" si="55"/>
        <v>3600000</v>
      </c>
      <c r="P79" s="69">
        <f t="shared" si="55"/>
        <v>3600000</v>
      </c>
      <c r="Q79" s="69">
        <f t="shared" si="55"/>
        <v>3600000</v>
      </c>
      <c r="R79" s="69">
        <f t="shared" si="55"/>
        <v>3600000</v>
      </c>
      <c r="S79" s="69">
        <f t="shared" si="55"/>
        <v>3600000</v>
      </c>
      <c r="T79" s="69">
        <f t="shared" si="55"/>
        <v>3600000</v>
      </c>
      <c r="U79" s="69">
        <f t="shared" si="55"/>
        <v>3600000</v>
      </c>
      <c r="V79" s="69">
        <f t="shared" si="55"/>
        <v>3600000</v>
      </c>
      <c r="W79" s="69">
        <f t="shared" si="55"/>
        <v>3600000</v>
      </c>
      <c r="X79" s="69">
        <f t="shared" si="55"/>
        <v>3600000</v>
      </c>
      <c r="Y79" s="69">
        <f t="shared" si="55"/>
        <v>3600000</v>
      </c>
      <c r="Z79" s="69">
        <f t="shared" si="55"/>
        <v>3600000</v>
      </c>
      <c r="AA79" s="69">
        <f t="shared" si="55"/>
        <v>3600000</v>
      </c>
      <c r="AB79" s="69">
        <f t="shared" si="55"/>
        <v>3600000</v>
      </c>
      <c r="AC79" s="69">
        <f t="shared" si="53"/>
        <v>101239396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">
      <c r="A80" s="22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43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5" x14ac:dyDescent="0.2">
      <c r="A81" s="24" t="s">
        <v>12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43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">
      <c r="A82" s="52" t="s">
        <v>9</v>
      </c>
      <c r="B82" s="51">
        <v>2303286</v>
      </c>
      <c r="C82" s="51">
        <v>2303286</v>
      </c>
      <c r="D82" s="51">
        <v>2303286</v>
      </c>
      <c r="E82" s="51">
        <v>2303286</v>
      </c>
      <c r="F82" s="51">
        <v>2303286</v>
      </c>
      <c r="G82" s="51">
        <v>2303286</v>
      </c>
      <c r="H82" s="51">
        <v>2303286</v>
      </c>
      <c r="I82" s="51">
        <v>2303286</v>
      </c>
      <c r="J82" s="51">
        <v>2303286</v>
      </c>
      <c r="K82" s="51">
        <v>2303286</v>
      </c>
      <c r="L82" s="51">
        <v>2303286</v>
      </c>
      <c r="M82" s="51">
        <v>2303286</v>
      </c>
      <c r="N82" s="51">
        <v>2303286</v>
      </c>
      <c r="O82" s="51">
        <v>2303286</v>
      </c>
      <c r="P82" s="51">
        <v>2303286</v>
      </c>
      <c r="Q82" s="51">
        <v>2303286</v>
      </c>
      <c r="R82" s="51">
        <v>2303286</v>
      </c>
      <c r="S82" s="51">
        <v>2303286</v>
      </c>
      <c r="T82" s="51">
        <v>2303286</v>
      </c>
      <c r="U82" s="51">
        <v>2303286</v>
      </c>
      <c r="V82" s="51">
        <v>2303286</v>
      </c>
      <c r="W82" s="51">
        <v>2303286</v>
      </c>
      <c r="X82" s="51">
        <v>2303286</v>
      </c>
      <c r="Y82" s="51">
        <v>2303286</v>
      </c>
      <c r="Z82" s="51">
        <v>2303286</v>
      </c>
      <c r="AA82" s="51">
        <v>2303286</v>
      </c>
      <c r="AB82" s="51">
        <v>2303286</v>
      </c>
      <c r="AC82" s="43">
        <f>SUM(B82:AB82)</f>
        <v>62188722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A83" s="22" t="s">
        <v>10</v>
      </c>
      <c r="B83" s="51">
        <v>2929484</v>
      </c>
      <c r="C83" s="51">
        <v>265628</v>
      </c>
      <c r="D83" s="51">
        <v>265628</v>
      </c>
      <c r="E83" s="51">
        <v>265628</v>
      </c>
      <c r="F83" s="51">
        <v>265628</v>
      </c>
      <c r="G83" s="51">
        <v>265628</v>
      </c>
      <c r="H83" s="51">
        <v>265628</v>
      </c>
      <c r="I83" s="51">
        <v>265628</v>
      </c>
      <c r="J83" s="51">
        <v>265628</v>
      </c>
      <c r="K83" s="51">
        <v>265628</v>
      </c>
      <c r="L83" s="51">
        <v>265628</v>
      </c>
      <c r="M83" s="51">
        <v>265628</v>
      </c>
      <c r="N83" s="51">
        <v>265628</v>
      </c>
      <c r="O83" s="51">
        <v>265628</v>
      </c>
      <c r="P83" s="51">
        <v>265628</v>
      </c>
      <c r="Q83" s="51">
        <v>265628</v>
      </c>
      <c r="R83" s="51">
        <v>265628</v>
      </c>
      <c r="S83" s="51">
        <v>265628</v>
      </c>
      <c r="T83" s="51">
        <v>265628</v>
      </c>
      <c r="U83" s="51">
        <v>265628</v>
      </c>
      <c r="V83" s="51">
        <v>265628</v>
      </c>
      <c r="W83" s="51">
        <v>265628</v>
      </c>
      <c r="X83" s="51">
        <v>265628</v>
      </c>
      <c r="Y83" s="51">
        <v>265628</v>
      </c>
      <c r="Z83" s="51">
        <v>265628</v>
      </c>
      <c r="AA83" s="51">
        <v>265628</v>
      </c>
      <c r="AB83" s="51">
        <v>265628</v>
      </c>
      <c r="AC83" s="43">
        <f>SUM(B83:AB83)</f>
        <v>9835812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25" t="s">
        <v>14</v>
      </c>
      <c r="B84" s="43">
        <f>SUM(B82:B83)</f>
        <v>5232770</v>
      </c>
      <c r="C84" s="43">
        <f>SUM(C82:C83)</f>
        <v>2568914</v>
      </c>
      <c r="D84" s="43">
        <f>SUM(D82:D83)</f>
        <v>2568914</v>
      </c>
      <c r="E84" s="43">
        <f>SUM(E82:E83)</f>
        <v>2568914</v>
      </c>
      <c r="F84" s="43">
        <f t="shared" ref="F84:AB84" si="56">SUM(F82:F83)</f>
        <v>2568914</v>
      </c>
      <c r="G84" s="43">
        <f t="shared" si="56"/>
        <v>2568914</v>
      </c>
      <c r="H84" s="43">
        <f t="shared" si="56"/>
        <v>2568914</v>
      </c>
      <c r="I84" s="43">
        <f t="shared" si="56"/>
        <v>2568914</v>
      </c>
      <c r="J84" s="43">
        <f t="shared" si="56"/>
        <v>2568914</v>
      </c>
      <c r="K84" s="43">
        <f t="shared" si="56"/>
        <v>2568914</v>
      </c>
      <c r="L84" s="43">
        <f t="shared" si="56"/>
        <v>2568914</v>
      </c>
      <c r="M84" s="43">
        <f t="shared" si="56"/>
        <v>2568914</v>
      </c>
      <c r="N84" s="43">
        <f t="shared" si="56"/>
        <v>2568914</v>
      </c>
      <c r="O84" s="43">
        <f t="shared" si="56"/>
        <v>2568914</v>
      </c>
      <c r="P84" s="43">
        <f t="shared" si="56"/>
        <v>2568914</v>
      </c>
      <c r="Q84" s="43">
        <f t="shared" si="56"/>
        <v>2568914</v>
      </c>
      <c r="R84" s="43">
        <f t="shared" si="56"/>
        <v>2568914</v>
      </c>
      <c r="S84" s="43">
        <f t="shared" si="56"/>
        <v>2568914</v>
      </c>
      <c r="T84" s="43">
        <f t="shared" si="56"/>
        <v>2568914</v>
      </c>
      <c r="U84" s="43">
        <f t="shared" si="56"/>
        <v>2568914</v>
      </c>
      <c r="V84" s="43">
        <f t="shared" si="56"/>
        <v>2568914</v>
      </c>
      <c r="W84" s="43">
        <f t="shared" si="56"/>
        <v>2568914</v>
      </c>
      <c r="X84" s="43">
        <f t="shared" si="56"/>
        <v>2568914</v>
      </c>
      <c r="Y84" s="43">
        <f t="shared" si="56"/>
        <v>2568914</v>
      </c>
      <c r="Z84" s="43">
        <f t="shared" si="56"/>
        <v>2568914</v>
      </c>
      <c r="AA84" s="43">
        <f t="shared" si="56"/>
        <v>2568914</v>
      </c>
      <c r="AB84" s="43">
        <f t="shared" si="56"/>
        <v>2568914</v>
      </c>
      <c r="AC84" s="43">
        <f>SUM(B84:AB84)</f>
        <v>72024534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25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43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5" x14ac:dyDescent="0.2">
      <c r="A86" s="23" t="s">
        <v>13</v>
      </c>
      <c r="B86" s="73">
        <f>SUM(B79+B84)</f>
        <v>13781466</v>
      </c>
      <c r="C86" s="73">
        <f>SUM(C79+C84)</f>
        <v>8679514</v>
      </c>
      <c r="D86" s="73">
        <f>SUM(D79+D84)</f>
        <v>4355714</v>
      </c>
      <c r="E86" s="73">
        <f>SUM(E79+E84)</f>
        <v>4562214</v>
      </c>
      <c r="F86" s="73">
        <f t="shared" ref="F86:AB86" si="57">SUM(F79+F84)</f>
        <v>6168914</v>
      </c>
      <c r="G86" s="73">
        <f t="shared" si="57"/>
        <v>6168914</v>
      </c>
      <c r="H86" s="73">
        <f t="shared" si="57"/>
        <v>6168914</v>
      </c>
      <c r="I86" s="73">
        <f t="shared" si="57"/>
        <v>6168914</v>
      </c>
      <c r="J86" s="73">
        <f t="shared" si="57"/>
        <v>6168914</v>
      </c>
      <c r="K86" s="73">
        <f t="shared" si="57"/>
        <v>6168914</v>
      </c>
      <c r="L86" s="73">
        <f t="shared" si="57"/>
        <v>6168914</v>
      </c>
      <c r="M86" s="73">
        <f t="shared" si="57"/>
        <v>6168914</v>
      </c>
      <c r="N86" s="73">
        <f t="shared" si="57"/>
        <v>6168914</v>
      </c>
      <c r="O86" s="73">
        <f t="shared" si="57"/>
        <v>6168914</v>
      </c>
      <c r="P86" s="73">
        <f t="shared" si="57"/>
        <v>6168914</v>
      </c>
      <c r="Q86" s="73">
        <f t="shared" si="57"/>
        <v>6168914</v>
      </c>
      <c r="R86" s="73">
        <f t="shared" si="57"/>
        <v>6168914</v>
      </c>
      <c r="S86" s="73">
        <f t="shared" si="57"/>
        <v>6168914</v>
      </c>
      <c r="T86" s="73">
        <f t="shared" si="57"/>
        <v>6168914</v>
      </c>
      <c r="U86" s="73">
        <f t="shared" si="57"/>
        <v>6168914</v>
      </c>
      <c r="V86" s="73">
        <f t="shared" si="57"/>
        <v>6168914</v>
      </c>
      <c r="W86" s="73">
        <f t="shared" si="57"/>
        <v>6168914</v>
      </c>
      <c r="X86" s="73">
        <f t="shared" si="57"/>
        <v>6168914</v>
      </c>
      <c r="Y86" s="73">
        <f t="shared" si="57"/>
        <v>6168914</v>
      </c>
      <c r="Z86" s="73">
        <f t="shared" si="57"/>
        <v>6168914</v>
      </c>
      <c r="AA86" s="73">
        <f t="shared" si="57"/>
        <v>6168914</v>
      </c>
      <c r="AB86" s="73">
        <f t="shared" si="57"/>
        <v>6168914</v>
      </c>
      <c r="AC86" s="69">
        <f>SUM(B86:AB86)</f>
        <v>173263930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1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49"/>
    </row>
    <row r="89" spans="1:47" x14ac:dyDescent="0.2">
      <c r="A89" s="9"/>
    </row>
    <row r="93" spans="1:47" x14ac:dyDescent="0.2">
      <c r="A93" s="17"/>
      <c r="B93" s="30"/>
    </row>
    <row r="94" spans="1:47" x14ac:dyDescent="0.2">
      <c r="A94" s="17"/>
      <c r="B94" s="30"/>
    </row>
    <row r="95" spans="1:47" x14ac:dyDescent="0.2">
      <c r="B95" s="46"/>
    </row>
    <row r="96" spans="1:47" x14ac:dyDescent="0.2">
      <c r="B96" s="46"/>
    </row>
  </sheetData>
  <customSheetViews>
    <customSheetView guid="{B0CD3307-3EE3-4330-9C41-938B3E92D629}" hiddenColumns="1">
      <pane ySplit="2" topLeftCell="A5" activePane="bottomLeft" state="frozen"/>
      <selection pane="bottomLeft" activeCell="C12" sqref="C12"/>
      <pageMargins left="0.75" right="0.75" top="1" bottom="1" header="0.5" footer="0.5"/>
      <pageSetup scale="70" orientation="portrait" r:id="rId1"/>
      <headerFooter alignWithMargins="0"/>
    </customSheetView>
  </customSheetViews>
  <phoneticPr fontId="0" type="noConversion"/>
  <pageMargins left="0.75" right="0.75" top="1" bottom="1" header="0.5" footer="0.5"/>
  <pageSetup scale="64" fitToWidth="0" orientation="landscape" r:id="rId2"/>
  <headerFooter alignWithMargins="0"/>
  <rowBreaks count="1" manualBreakCount="1">
    <brk id="49" max="16383" man="1"/>
  </rowBreaks>
  <ignoredErrors>
    <ignoredError sqref="AC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F16" sqref="F16"/>
    </sheetView>
  </sheetViews>
  <sheetFormatPr defaultRowHeight="12.75" x14ac:dyDescent="0.2"/>
  <cols>
    <col min="1" max="1" width="21.28515625" customWidth="1"/>
    <col min="2" max="3" width="16.28515625" customWidth="1"/>
    <col min="4" max="23" width="14.7109375" customWidth="1"/>
  </cols>
  <sheetData/>
  <customSheetViews>
    <customSheetView guid="{B0CD3307-3EE3-4330-9C41-938B3E92D629}">
      <selection activeCell="C24" sqref="C24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8" workbookViewId="0"/>
  </sheetViews>
  <sheetFormatPr defaultRowHeight="12.75" x14ac:dyDescent="0.2"/>
  <sheetData/>
  <customSheetViews>
    <customSheetView guid="{B0CD3307-3EE3-4330-9C41-938B3E92D629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jonesj1</dc:creator>
  <cp:lastModifiedBy>Leah C. Christian</cp:lastModifiedBy>
  <cp:lastPrinted>2018-02-05T17:10:34Z</cp:lastPrinted>
  <dcterms:created xsi:type="dcterms:W3CDTF">2007-09-11T17:25:53Z</dcterms:created>
  <dcterms:modified xsi:type="dcterms:W3CDTF">2018-02-05T19:00:24Z</dcterms:modified>
</cp:coreProperties>
</file>